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AXBORO\manager\Budget\2018 Budget\"/>
    </mc:Choice>
  </mc:AlternateContent>
  <bookViews>
    <workbookView xWindow="0" yWindow="420" windowWidth="10245" windowHeight="5760" tabRatio="667" activeTab="3"/>
  </bookViews>
  <sheets>
    <sheet name="Revenue 2018" sheetId="1" r:id="rId1"/>
    <sheet name="Spending 2018" sheetId="11" r:id="rId2"/>
    <sheet name="Budget Justification" sheetId="2" r:id="rId3"/>
    <sheet name="Schedule A" sheetId="3" r:id="rId4"/>
    <sheet name="Mills" sheetId="4" r:id="rId5"/>
    <sheet name="Sewer _ Trash" sheetId="5" r:id="rId6"/>
    <sheet name="RE Collection Hist" sheetId="7" r:id="rId7"/>
  </sheets>
  <calcPr calcId="152511"/>
</workbook>
</file>

<file path=xl/calcChain.xml><?xml version="1.0" encoding="utf-8"?>
<calcChain xmlns="http://schemas.openxmlformats.org/spreadsheetml/2006/main">
  <c r="C37" i="3" l="1"/>
  <c r="D36" i="3"/>
  <c r="E9" i="3"/>
  <c r="D9" i="3"/>
  <c r="D50" i="5"/>
  <c r="H42" i="5" l="1"/>
  <c r="J42" i="5" s="1"/>
  <c r="H41" i="5"/>
  <c r="D42" i="5"/>
  <c r="D41" i="5"/>
  <c r="J41" i="5" s="1"/>
  <c r="G14" i="5"/>
  <c r="J14" i="5" s="1"/>
  <c r="C14" i="5"/>
  <c r="J15" i="5"/>
  <c r="C16" i="5"/>
  <c r="G16" i="5"/>
  <c r="J16" i="5" s="1"/>
  <c r="K16" i="5" s="1"/>
  <c r="G15" i="5"/>
  <c r="C15" i="5"/>
  <c r="K15" i="5" s="1"/>
  <c r="K14" i="5" l="1"/>
  <c r="C15" i="4" l="1"/>
  <c r="D14" i="4"/>
  <c r="D13" i="4"/>
  <c r="C9" i="4"/>
  <c r="D8" i="4"/>
  <c r="D7" i="4"/>
  <c r="D6" i="4"/>
  <c r="D9" i="4" s="1"/>
  <c r="D15" i="4" l="1"/>
  <c r="F15" i="4"/>
  <c r="G14" i="4"/>
  <c r="G13" i="4"/>
  <c r="F9" i="4"/>
  <c r="G8" i="4"/>
  <c r="G7" i="4"/>
  <c r="G6" i="4"/>
  <c r="G13" i="5"/>
  <c r="J13" i="5" s="1"/>
  <c r="K13" i="5" s="1"/>
  <c r="C13" i="5"/>
  <c r="C12" i="5"/>
  <c r="G12" i="5"/>
  <c r="J12" i="5" s="1"/>
  <c r="K12" i="5" s="1"/>
  <c r="G9" i="4" l="1"/>
  <c r="G15" i="4"/>
  <c r="H257" i="11"/>
  <c r="E257" i="11"/>
  <c r="H61" i="11"/>
  <c r="I60" i="11"/>
  <c r="J60" i="11" s="1"/>
  <c r="E61" i="11"/>
  <c r="H267" i="11"/>
  <c r="G267" i="11" l="1"/>
  <c r="E267" i="11"/>
  <c r="G266" i="11"/>
  <c r="G261" i="11"/>
  <c r="I184" i="11"/>
  <c r="E313" i="11" l="1"/>
  <c r="E307" i="11"/>
  <c r="E296" i="11"/>
  <c r="E291" i="11"/>
  <c r="E280" i="11"/>
  <c r="E249" i="11"/>
  <c r="E245" i="11"/>
  <c r="E232" i="11"/>
  <c r="E219" i="11"/>
  <c r="E214" i="11"/>
  <c r="E197" i="11"/>
  <c r="E190" i="11"/>
  <c r="E174" i="11"/>
  <c r="E157" i="11"/>
  <c r="E142" i="11"/>
  <c r="E127" i="11"/>
  <c r="E118" i="11"/>
  <c r="E97" i="11"/>
  <c r="E82" i="11"/>
  <c r="E47" i="11"/>
  <c r="E35" i="11"/>
  <c r="E16" i="11"/>
  <c r="H66" i="1"/>
  <c r="E310" i="11" l="1"/>
  <c r="E316" i="11" s="1"/>
  <c r="D22" i="5"/>
  <c r="G2" i="3" s="1"/>
  <c r="D5" i="7" l="1"/>
  <c r="H2" i="3" l="1"/>
  <c r="C2" i="3" s="1"/>
  <c r="C11" i="5" l="1"/>
  <c r="F296" i="11"/>
  <c r="G296" i="11"/>
  <c r="H296" i="11"/>
  <c r="F174" i="11"/>
  <c r="G174" i="11"/>
  <c r="H174" i="11"/>
  <c r="F142" i="11"/>
  <c r="G142" i="11"/>
  <c r="H142" i="11"/>
  <c r="F127" i="11"/>
  <c r="G127" i="11"/>
  <c r="H127" i="11"/>
  <c r="F82" i="11"/>
  <c r="G82" i="11"/>
  <c r="H82" i="11"/>
  <c r="F157" i="11"/>
  <c r="G157" i="11"/>
  <c r="H157" i="11"/>
  <c r="I82" i="11" l="1"/>
  <c r="F310" i="11"/>
  <c r="I81" i="11"/>
  <c r="J81" i="11" s="1"/>
  <c r="J24" i="5" l="1"/>
  <c r="J25" i="5" l="1"/>
  <c r="D13" i="3" l="1"/>
  <c r="E11" i="3"/>
  <c r="D11" i="3"/>
  <c r="G9" i="3"/>
  <c r="F9" i="3"/>
  <c r="F7" i="3"/>
  <c r="E7" i="3"/>
  <c r="H47" i="11" l="1"/>
  <c r="I46" i="11"/>
  <c r="I41" i="11" l="1"/>
  <c r="J41" i="11" s="1"/>
  <c r="I42" i="11"/>
  <c r="J42" i="11" s="1"/>
  <c r="I43" i="11"/>
  <c r="I44" i="11"/>
  <c r="I45" i="11"/>
  <c r="J45" i="11" s="1"/>
  <c r="J8" i="4" l="1"/>
  <c r="G7" i="3" s="1"/>
  <c r="M8" i="4"/>
  <c r="R8" i="4"/>
  <c r="J7" i="4"/>
  <c r="R7" i="4"/>
  <c r="M7" i="4"/>
  <c r="E11" i="7" l="1"/>
  <c r="F11" i="7"/>
  <c r="G11" i="7"/>
  <c r="H11" i="7"/>
  <c r="E9" i="7"/>
  <c r="F9" i="7"/>
  <c r="G9" i="7"/>
  <c r="H9" i="7"/>
  <c r="E6" i="7"/>
  <c r="F6" i="7"/>
  <c r="G6" i="7"/>
  <c r="H6" i="7"/>
  <c r="C10" i="5" l="1"/>
  <c r="G11" i="5"/>
  <c r="J11" i="5" s="1"/>
  <c r="H40" i="5"/>
  <c r="D40" i="5"/>
  <c r="G10" i="5"/>
  <c r="J10" i="5" s="1"/>
  <c r="K10" i="5" s="1"/>
  <c r="I15" i="4"/>
  <c r="J14" i="4"/>
  <c r="J13" i="4"/>
  <c r="I9" i="4"/>
  <c r="J6" i="4"/>
  <c r="M14" i="4"/>
  <c r="M13" i="4"/>
  <c r="R13" i="4"/>
  <c r="L15" i="4"/>
  <c r="L9" i="4"/>
  <c r="M6" i="4"/>
  <c r="M9" i="4" s="1"/>
  <c r="M15" i="4" l="1"/>
  <c r="J9" i="4"/>
  <c r="D7" i="7"/>
  <c r="K11" i="5"/>
  <c r="J15" i="4"/>
  <c r="J40" i="5"/>
  <c r="I306" i="11"/>
  <c r="F307" i="11"/>
  <c r="G307" i="11"/>
  <c r="H307" i="11"/>
  <c r="I299" i="11"/>
  <c r="I300" i="11"/>
  <c r="I301" i="11"/>
  <c r="I302" i="11"/>
  <c r="I303" i="11"/>
  <c r="I304" i="11"/>
  <c r="I305" i="11"/>
  <c r="I298" i="11"/>
  <c r="D11" i="7" l="1"/>
  <c r="I307" i="11"/>
  <c r="I279" i="11"/>
  <c r="J279" i="11" s="1"/>
  <c r="H245" i="11"/>
  <c r="I244" i="11"/>
  <c r="J244" i="11" s="1"/>
  <c r="G245" i="11"/>
  <c r="I146" i="11"/>
  <c r="I154" i="11"/>
  <c r="I53" i="11"/>
  <c r="AA6" i="4" l="1"/>
  <c r="X6" i="4"/>
  <c r="U6" i="4"/>
  <c r="R6" i="4"/>
  <c r="D47" i="3" l="1"/>
  <c r="D44" i="3"/>
  <c r="E44" i="3"/>
  <c r="D22" i="3"/>
  <c r="G22" i="3"/>
  <c r="D20" i="3"/>
  <c r="E20" i="3"/>
  <c r="F20" i="3"/>
  <c r="D17" i="3"/>
  <c r="D15" i="3"/>
  <c r="E15" i="3"/>
  <c r="E13" i="3"/>
  <c r="AD6" i="4"/>
  <c r="Q15" i="4"/>
  <c r="R14" i="4"/>
  <c r="R15" i="4" s="1"/>
  <c r="Q9" i="4"/>
  <c r="R9" i="4"/>
  <c r="I240" i="11" l="1"/>
  <c r="G16" i="11"/>
  <c r="J23" i="5" l="1"/>
  <c r="G9" i="5"/>
  <c r="J9" i="5" s="1"/>
  <c r="C9" i="5"/>
  <c r="J50" i="5"/>
  <c r="K9" i="5" l="1"/>
  <c r="D39" i="5" l="1"/>
  <c r="H39" i="5"/>
  <c r="H38" i="5"/>
  <c r="C9" i="3" s="1"/>
  <c r="D38" i="5"/>
  <c r="J39" i="5" l="1"/>
  <c r="J38" i="5"/>
  <c r="U8" i="4" l="1"/>
  <c r="U7" i="4"/>
  <c r="I278" i="11" l="1"/>
  <c r="J278" i="11" s="1"/>
  <c r="U13" i="4"/>
  <c r="H16" i="11"/>
  <c r="D30" i="3" l="1"/>
  <c r="I16" i="11"/>
  <c r="J7" i="1" l="1"/>
  <c r="K7" i="1" s="1"/>
  <c r="J8" i="1"/>
  <c r="K8" i="1" s="1"/>
  <c r="J9" i="1"/>
  <c r="K9" i="1" s="1"/>
  <c r="J10" i="1"/>
  <c r="K10" i="1" s="1"/>
  <c r="J11" i="1"/>
  <c r="K11" i="1" s="1"/>
  <c r="J12" i="1"/>
  <c r="K12" i="1" s="1"/>
  <c r="J13" i="1"/>
  <c r="K13" i="1" s="1"/>
  <c r="J14" i="1"/>
  <c r="K14" i="1" s="1"/>
  <c r="J15" i="1"/>
  <c r="K15" i="1" s="1"/>
  <c r="J16" i="1"/>
  <c r="K16" i="1" s="1"/>
  <c r="J17" i="1"/>
  <c r="K17"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J35" i="1"/>
  <c r="K35" i="1" s="1"/>
  <c r="J36" i="1"/>
  <c r="K36" i="1" s="1"/>
  <c r="J37" i="1"/>
  <c r="K37" i="1" s="1"/>
  <c r="J38" i="1"/>
  <c r="J39" i="1"/>
  <c r="K39" i="1" s="1"/>
  <c r="J40" i="1"/>
  <c r="K40" i="1" s="1"/>
  <c r="J41" i="1"/>
  <c r="K41" i="1" s="1"/>
  <c r="J42" i="1"/>
  <c r="K42" i="1" s="1"/>
  <c r="J43" i="1"/>
  <c r="K43" i="1" s="1"/>
  <c r="J44" i="1"/>
  <c r="K44" i="1" s="1"/>
  <c r="J45" i="1"/>
  <c r="K45" i="1" s="1"/>
  <c r="J46" i="1"/>
  <c r="K46" i="1" s="1"/>
  <c r="J47" i="1"/>
  <c r="K47" i="1" s="1"/>
  <c r="J48" i="1"/>
  <c r="K48" i="1" s="1"/>
  <c r="J49" i="1"/>
  <c r="K49" i="1" s="1"/>
  <c r="J50" i="1"/>
  <c r="K50" i="1" s="1"/>
  <c r="J51" i="1"/>
  <c r="K51" i="1" s="1"/>
  <c r="J52" i="1"/>
  <c r="J53" i="1"/>
  <c r="J54" i="1"/>
  <c r="K38" i="1"/>
  <c r="I295" i="11" l="1"/>
  <c r="I294" i="11"/>
  <c r="I285" i="11"/>
  <c r="J285" i="11" s="1"/>
  <c r="I286" i="11"/>
  <c r="J286" i="11" s="1"/>
  <c r="I287" i="11"/>
  <c r="J287" i="11" s="1"/>
  <c r="I288" i="11"/>
  <c r="J288" i="11" s="1"/>
  <c r="I289" i="11"/>
  <c r="J289" i="11" s="1"/>
  <c r="I290" i="11"/>
  <c r="J290" i="11" s="1"/>
  <c r="I284" i="11"/>
  <c r="J284" i="11" s="1"/>
  <c r="I274" i="11"/>
  <c r="J274" i="11" s="1"/>
  <c r="I275" i="11"/>
  <c r="J275" i="11" s="1"/>
  <c r="I276" i="11"/>
  <c r="J276" i="11" s="1"/>
  <c r="I277" i="11"/>
  <c r="I273" i="11"/>
  <c r="J273" i="11" s="1"/>
  <c r="I248" i="11"/>
  <c r="J248" i="11" s="1"/>
  <c r="I236" i="11"/>
  <c r="I237" i="11"/>
  <c r="J237" i="11" s="1"/>
  <c r="I238" i="11"/>
  <c r="I239" i="11"/>
  <c r="J239" i="11" s="1"/>
  <c r="I241" i="11"/>
  <c r="J241" i="11" s="1"/>
  <c r="I242" i="11"/>
  <c r="J242" i="11" s="1"/>
  <c r="I243" i="11"/>
  <c r="J243" i="11" s="1"/>
  <c r="I235" i="11"/>
  <c r="J235" i="11" s="1"/>
  <c r="I223" i="11"/>
  <c r="J223" i="11" s="1"/>
  <c r="I224" i="11"/>
  <c r="J224" i="11" s="1"/>
  <c r="I225" i="11"/>
  <c r="J225" i="11" s="1"/>
  <c r="I226" i="11"/>
  <c r="J226" i="11" s="1"/>
  <c r="I227" i="11"/>
  <c r="J227" i="11" s="1"/>
  <c r="I228" i="11"/>
  <c r="I229" i="11"/>
  <c r="I230" i="11"/>
  <c r="J230" i="11" s="1"/>
  <c r="I231" i="11"/>
  <c r="J231" i="11" s="1"/>
  <c r="I222" i="11"/>
  <c r="I218" i="11"/>
  <c r="J218" i="11" s="1"/>
  <c r="I217" i="11"/>
  <c r="J217" i="11" s="1"/>
  <c r="I201" i="11"/>
  <c r="J201" i="11" s="1"/>
  <c r="I202" i="11"/>
  <c r="J202" i="11" s="1"/>
  <c r="I203" i="11"/>
  <c r="J203" i="11" s="1"/>
  <c r="I204" i="11"/>
  <c r="J204" i="11" s="1"/>
  <c r="I205" i="11"/>
  <c r="J205" i="11" s="1"/>
  <c r="I206" i="11"/>
  <c r="J206" i="11" s="1"/>
  <c r="I207" i="11"/>
  <c r="J207" i="11" s="1"/>
  <c r="I208" i="11"/>
  <c r="J208" i="11" s="1"/>
  <c r="I209" i="11"/>
  <c r="J209" i="11" s="1"/>
  <c r="I210" i="11"/>
  <c r="I211" i="11"/>
  <c r="J211" i="11" s="1"/>
  <c r="I212" i="11"/>
  <c r="J212" i="11" s="1"/>
  <c r="I213" i="11"/>
  <c r="J213" i="11" s="1"/>
  <c r="I200" i="11"/>
  <c r="J200" i="11" s="1"/>
  <c r="I194" i="11"/>
  <c r="I195" i="11"/>
  <c r="J195" i="11" s="1"/>
  <c r="I196" i="11"/>
  <c r="J196" i="11" s="1"/>
  <c r="I193" i="11"/>
  <c r="I182" i="11"/>
  <c r="J182" i="11" s="1"/>
  <c r="I183" i="11"/>
  <c r="J183" i="11" s="1"/>
  <c r="J184" i="11"/>
  <c r="I185" i="11"/>
  <c r="J185" i="11" s="1"/>
  <c r="I186" i="11"/>
  <c r="J186" i="11" s="1"/>
  <c r="I187" i="11"/>
  <c r="J187" i="11" s="1"/>
  <c r="I188" i="11"/>
  <c r="J188" i="11" s="1"/>
  <c r="J189" i="11"/>
  <c r="I181" i="11"/>
  <c r="J181" i="11" s="1"/>
  <c r="I161" i="11"/>
  <c r="J161" i="11" s="1"/>
  <c r="I162" i="11"/>
  <c r="J162" i="11" s="1"/>
  <c r="I163" i="11"/>
  <c r="J163" i="11" s="1"/>
  <c r="I164" i="11"/>
  <c r="J164" i="11" s="1"/>
  <c r="I165" i="11"/>
  <c r="J165" i="11" s="1"/>
  <c r="I166" i="11"/>
  <c r="J166" i="11" s="1"/>
  <c r="I167" i="11"/>
  <c r="J167" i="11" s="1"/>
  <c r="I168" i="11"/>
  <c r="J168" i="11" s="1"/>
  <c r="I169" i="11"/>
  <c r="J169" i="11" s="1"/>
  <c r="I170" i="11"/>
  <c r="J170" i="11" s="1"/>
  <c r="I171" i="11"/>
  <c r="J171" i="11" s="1"/>
  <c r="I172" i="11"/>
  <c r="J172" i="11" s="1"/>
  <c r="I173" i="11"/>
  <c r="J173" i="11" s="1"/>
  <c r="I160" i="11"/>
  <c r="J160" i="11" s="1"/>
  <c r="I147" i="11"/>
  <c r="J147" i="11" s="1"/>
  <c r="I148" i="11"/>
  <c r="J148" i="11" s="1"/>
  <c r="I149" i="11"/>
  <c r="J149" i="11" s="1"/>
  <c r="I150" i="11"/>
  <c r="J150" i="11" s="1"/>
  <c r="I151" i="11"/>
  <c r="I152" i="11"/>
  <c r="J152" i="11" s="1"/>
  <c r="I153" i="11"/>
  <c r="I155" i="11"/>
  <c r="I156" i="11"/>
  <c r="J156" i="11" s="1"/>
  <c r="I145" i="11"/>
  <c r="I131" i="11"/>
  <c r="I132" i="11"/>
  <c r="J132" i="11" s="1"/>
  <c r="I133" i="11"/>
  <c r="I134" i="11"/>
  <c r="J134" i="11" s="1"/>
  <c r="I135" i="11"/>
  <c r="I136" i="11"/>
  <c r="J136" i="11" s="1"/>
  <c r="I137" i="11"/>
  <c r="J137" i="11" s="1"/>
  <c r="I138" i="11"/>
  <c r="J138" i="11" s="1"/>
  <c r="I139" i="11"/>
  <c r="J139" i="11" s="1"/>
  <c r="I140" i="11"/>
  <c r="J140" i="11" s="1"/>
  <c r="I141" i="11"/>
  <c r="I130" i="11"/>
  <c r="J130" i="11" s="1"/>
  <c r="I123" i="11"/>
  <c r="J123" i="11" s="1"/>
  <c r="I124" i="11"/>
  <c r="J124" i="11" s="1"/>
  <c r="I125" i="11"/>
  <c r="J125" i="11" s="1"/>
  <c r="I126" i="11"/>
  <c r="J126" i="11" s="1"/>
  <c r="I122" i="11"/>
  <c r="I101" i="11"/>
  <c r="J101" i="11" s="1"/>
  <c r="I102" i="11"/>
  <c r="J102" i="11" s="1"/>
  <c r="I103" i="11"/>
  <c r="J103" i="11" s="1"/>
  <c r="I104" i="11"/>
  <c r="J104" i="11" s="1"/>
  <c r="I105" i="11"/>
  <c r="J105" i="11" s="1"/>
  <c r="I106" i="11"/>
  <c r="I107" i="11"/>
  <c r="J107" i="11" s="1"/>
  <c r="I108" i="11"/>
  <c r="J108" i="11" s="1"/>
  <c r="I109" i="11"/>
  <c r="J109" i="11" s="1"/>
  <c r="I110" i="11"/>
  <c r="J110" i="11" s="1"/>
  <c r="I111" i="11"/>
  <c r="J111" i="11" s="1"/>
  <c r="I112" i="11"/>
  <c r="J112" i="11" s="1"/>
  <c r="I113" i="11"/>
  <c r="J113" i="11" s="1"/>
  <c r="I114" i="11"/>
  <c r="J114" i="11" s="1"/>
  <c r="I115" i="11"/>
  <c r="J115" i="11" s="1"/>
  <c r="I117" i="11"/>
  <c r="J117" i="11" s="1"/>
  <c r="I100" i="11"/>
  <c r="J100" i="11" s="1"/>
  <c r="I88" i="11"/>
  <c r="J88" i="11" s="1"/>
  <c r="I89" i="11"/>
  <c r="J89" i="11" s="1"/>
  <c r="I90" i="11"/>
  <c r="J90" i="11" s="1"/>
  <c r="I91" i="11"/>
  <c r="J91" i="11" s="1"/>
  <c r="I92" i="11"/>
  <c r="J92" i="11" s="1"/>
  <c r="I93" i="11"/>
  <c r="I94" i="11"/>
  <c r="J94" i="11" s="1"/>
  <c r="I95" i="11"/>
  <c r="J95" i="11" s="1"/>
  <c r="I96" i="11"/>
  <c r="J96" i="11" s="1"/>
  <c r="I87" i="11"/>
  <c r="J87" i="11" s="1"/>
  <c r="I78" i="11"/>
  <c r="J78" i="11" s="1"/>
  <c r="I65" i="11"/>
  <c r="J65" i="11" s="1"/>
  <c r="I66" i="11"/>
  <c r="J66" i="11" s="1"/>
  <c r="I67" i="11"/>
  <c r="J67" i="11" s="1"/>
  <c r="I68" i="11"/>
  <c r="J68" i="11" s="1"/>
  <c r="I69" i="11"/>
  <c r="J69" i="11" s="1"/>
  <c r="I70" i="11"/>
  <c r="J70" i="11" s="1"/>
  <c r="I71" i="11"/>
  <c r="J71" i="11" s="1"/>
  <c r="I72" i="11"/>
  <c r="J72" i="11" s="1"/>
  <c r="I77" i="11"/>
  <c r="J77" i="11" s="1"/>
  <c r="I79" i="11"/>
  <c r="J79" i="11" s="1"/>
  <c r="I80" i="11"/>
  <c r="J80" i="11" s="1"/>
  <c r="I73" i="11"/>
  <c r="J73" i="11" s="1"/>
  <c r="I74" i="11"/>
  <c r="J74" i="11" s="1"/>
  <c r="I75" i="11"/>
  <c r="J75" i="11" s="1"/>
  <c r="I76" i="11"/>
  <c r="J76" i="11" s="1"/>
  <c r="I64" i="11"/>
  <c r="J64" i="11" s="1"/>
  <c r="I51" i="11"/>
  <c r="J51" i="11" s="1"/>
  <c r="I52" i="11"/>
  <c r="J52" i="11" s="1"/>
  <c r="I54" i="11"/>
  <c r="I55" i="11"/>
  <c r="J55" i="11" s="1"/>
  <c r="I56" i="11"/>
  <c r="J56" i="11" s="1"/>
  <c r="I57" i="11"/>
  <c r="J57" i="11" s="1"/>
  <c r="J58" i="11"/>
  <c r="I59" i="11"/>
  <c r="J59" i="11" s="1"/>
  <c r="I50" i="11"/>
  <c r="J50" i="11" s="1"/>
  <c r="I40" i="11"/>
  <c r="J40" i="11" s="1"/>
  <c r="I34" i="11"/>
  <c r="J34" i="11" s="1"/>
  <c r="J16" i="11"/>
  <c r="I5" i="11"/>
  <c r="J5" i="11" s="1"/>
  <c r="I6" i="11"/>
  <c r="J6" i="11" s="1"/>
  <c r="I7" i="11"/>
  <c r="I8" i="11"/>
  <c r="J8" i="11" s="1"/>
  <c r="I9" i="11"/>
  <c r="J9" i="11" s="1"/>
  <c r="I10" i="11"/>
  <c r="J10" i="11" s="1"/>
  <c r="I11" i="11"/>
  <c r="J11" i="11" s="1"/>
  <c r="I12" i="11"/>
  <c r="J12" i="11" s="1"/>
  <c r="I13" i="11"/>
  <c r="J13" i="11" s="1"/>
  <c r="I14" i="11"/>
  <c r="J14" i="11" s="1"/>
  <c r="I15" i="11"/>
  <c r="J15" i="11" s="1"/>
  <c r="I4" i="11"/>
  <c r="J4" i="11" s="1"/>
  <c r="J145" i="11" l="1"/>
  <c r="J157" i="11" s="1"/>
  <c r="I157" i="11"/>
  <c r="I296" i="11"/>
  <c r="I66" i="1"/>
  <c r="E66" i="1"/>
  <c r="F66" i="1"/>
  <c r="T9" i="4" l="1"/>
  <c r="U9" i="4"/>
  <c r="T15" i="4"/>
  <c r="U14" i="4"/>
  <c r="U15" i="4" s="1"/>
  <c r="H37" i="5"/>
  <c r="D37" i="5"/>
  <c r="J22" i="5"/>
  <c r="G8" i="5"/>
  <c r="J8" i="5" s="1"/>
  <c r="C8" i="5"/>
  <c r="I15" i="7"/>
  <c r="I11" i="7"/>
  <c r="D12" i="7" s="1"/>
  <c r="D13" i="7" s="1"/>
  <c r="I9" i="7"/>
  <c r="D7" i="3" l="1"/>
  <c r="C7" i="3" s="1"/>
  <c r="H313" i="11"/>
  <c r="J37" i="5"/>
  <c r="K8" i="5"/>
  <c r="AA8" i="4" l="1"/>
  <c r="AA7" i="4"/>
  <c r="X7" i="4"/>
  <c r="X8" i="4"/>
  <c r="E47" i="3" l="1"/>
  <c r="F17" i="3"/>
  <c r="J6" i="1" l="1"/>
  <c r="K6" i="1" s="1"/>
  <c r="D66" i="1"/>
  <c r="J66" i="1" s="1"/>
  <c r="K66" i="1" s="1"/>
  <c r="J21" i="5"/>
  <c r="G7" i="5" l="1"/>
  <c r="J7" i="5" s="1"/>
  <c r="C7" i="5"/>
  <c r="K7" i="5" l="1"/>
  <c r="G291" i="11" l="1"/>
  <c r="H291" i="11"/>
  <c r="G280" i="11"/>
  <c r="H280" i="11"/>
  <c r="G249" i="11"/>
  <c r="H249" i="11"/>
  <c r="E41" i="3"/>
  <c r="G232" i="11"/>
  <c r="H232" i="11"/>
  <c r="G219" i="11"/>
  <c r="H219" i="11"/>
  <c r="D41" i="3" l="1"/>
  <c r="G214" i="11"/>
  <c r="H214" i="11"/>
  <c r="G197" i="11"/>
  <c r="H197" i="11"/>
  <c r="I197" i="11" s="1"/>
  <c r="J197" i="11" s="1"/>
  <c r="H190" i="11"/>
  <c r="G190" i="11"/>
  <c r="F33" i="3"/>
  <c r="C38" i="3" l="1"/>
  <c r="I190" i="11"/>
  <c r="J190" i="11" s="1"/>
  <c r="E33" i="3" l="1"/>
  <c r="E36" i="3"/>
  <c r="G118" i="11"/>
  <c r="H118" i="11"/>
  <c r="H310" i="11" s="1"/>
  <c r="G97" i="11"/>
  <c r="H97" i="11"/>
  <c r="D33" i="3" s="1"/>
  <c r="F30" i="3"/>
  <c r="G61" i="11"/>
  <c r="F36" i="3" l="1"/>
  <c r="J82" i="11"/>
  <c r="G47" i="11"/>
  <c r="E30" i="3"/>
  <c r="G35" i="11"/>
  <c r="H35" i="11"/>
  <c r="G310" i="11" l="1"/>
  <c r="I310" i="11" s="1"/>
  <c r="J310" i="11" s="1"/>
  <c r="I291" i="11"/>
  <c r="J291" i="11" s="1"/>
  <c r="I280" i="11"/>
  <c r="J280" i="11" s="1"/>
  <c r="I249" i="11"/>
  <c r="J249" i="11" s="1"/>
  <c r="I245" i="11"/>
  <c r="J245" i="11" s="1"/>
  <c r="I232" i="11"/>
  <c r="J232" i="11" s="1"/>
  <c r="I219" i="11"/>
  <c r="J219" i="11" s="1"/>
  <c r="I214" i="11"/>
  <c r="J214" i="11" s="1"/>
  <c r="I174" i="11"/>
  <c r="J174" i="11" s="1"/>
  <c r="I142" i="11"/>
  <c r="J142" i="11" s="1"/>
  <c r="I127" i="11"/>
  <c r="J127" i="11" s="1"/>
  <c r="J121" i="11"/>
  <c r="I121" i="11"/>
  <c r="I118" i="11"/>
  <c r="J118" i="11" s="1"/>
  <c r="I97" i="11"/>
  <c r="J97" i="11" s="1"/>
  <c r="I47" i="11"/>
  <c r="J47" i="11" s="1"/>
  <c r="J33" i="11"/>
  <c r="I33" i="11"/>
  <c r="J32" i="11"/>
  <c r="I32" i="11"/>
  <c r="J31" i="11"/>
  <c r="I31" i="11"/>
  <c r="J30" i="11"/>
  <c r="I30" i="11"/>
  <c r="J29" i="11"/>
  <c r="I29" i="11"/>
  <c r="J28" i="11"/>
  <c r="I28" i="11"/>
  <c r="J27" i="11"/>
  <c r="I27" i="11"/>
  <c r="J26" i="11"/>
  <c r="I26" i="11"/>
  <c r="J25" i="11"/>
  <c r="I25" i="11"/>
  <c r="J24" i="11"/>
  <c r="I24" i="11"/>
  <c r="J23" i="11"/>
  <c r="I23" i="11"/>
  <c r="J22" i="11"/>
  <c r="I22" i="11"/>
  <c r="J21" i="11"/>
  <c r="I21" i="11"/>
  <c r="J20" i="11"/>
  <c r="I20" i="11"/>
  <c r="J19" i="11"/>
  <c r="I19" i="11"/>
  <c r="I35" i="11" l="1"/>
  <c r="J35" i="11" s="1"/>
  <c r="W15" i="4"/>
  <c r="X14" i="4"/>
  <c r="X13" i="4"/>
  <c r="W9" i="4"/>
  <c r="X9" i="4"/>
  <c r="H36" i="5"/>
  <c r="D36" i="5"/>
  <c r="X15" i="4" l="1"/>
  <c r="I61" i="11"/>
  <c r="J61" i="11" s="1"/>
  <c r="J36" i="5"/>
  <c r="H316" i="11"/>
  <c r="C11" i="3" l="1"/>
  <c r="C6" i="5"/>
  <c r="J20" i="5"/>
  <c r="G6" i="5"/>
  <c r="J6" i="5" s="1"/>
  <c r="D35" i="5"/>
  <c r="H35" i="5"/>
  <c r="AA14" i="4"/>
  <c r="AA13" i="4"/>
  <c r="Z15" i="4"/>
  <c r="Z9" i="4"/>
  <c r="J5" i="7"/>
  <c r="J7" i="7"/>
  <c r="AD7" i="4"/>
  <c r="AD8" i="4"/>
  <c r="AC9" i="4"/>
  <c r="AD13" i="4"/>
  <c r="AD14" i="4"/>
  <c r="AC15" i="4"/>
  <c r="K11" i="7"/>
  <c r="L11" i="7"/>
  <c r="M11" i="7"/>
  <c r="K6" i="7"/>
  <c r="L6" i="7"/>
  <c r="M6" i="7"/>
  <c r="N6" i="7"/>
  <c r="K9" i="7"/>
  <c r="L9" i="7"/>
  <c r="M9" i="7"/>
  <c r="N9" i="7"/>
  <c r="O9" i="7"/>
  <c r="N11" i="7"/>
  <c r="O11" i="7"/>
  <c r="K15" i="7"/>
  <c r="L15" i="7"/>
  <c r="M15" i="7"/>
  <c r="N15" i="7"/>
  <c r="O15" i="7"/>
  <c r="G5" i="5"/>
  <c r="J5" i="5" s="1"/>
  <c r="K5" i="5" s="1"/>
  <c r="H34" i="5"/>
  <c r="C33" i="3"/>
  <c r="D34" i="5"/>
  <c r="J19" i="5"/>
  <c r="AA9" i="4"/>
  <c r="B5" i="5"/>
  <c r="K12" i="7" l="1"/>
  <c r="K13" i="7" s="1"/>
  <c r="J12" i="7"/>
  <c r="J13" i="7" s="1"/>
  <c r="J34" i="5"/>
  <c r="AD15" i="4"/>
  <c r="AA15" i="4"/>
  <c r="J11" i="7"/>
  <c r="J9" i="7"/>
  <c r="J15" i="7"/>
  <c r="I6" i="7"/>
  <c r="AD9" i="4"/>
  <c r="C13" i="3"/>
  <c r="C3" i="3"/>
  <c r="C22" i="3"/>
  <c r="C20" i="3"/>
  <c r="C17" i="3"/>
  <c r="C15" i="3"/>
  <c r="C44" i="3"/>
  <c r="C41" i="3"/>
  <c r="K6" i="5"/>
  <c r="J6" i="7"/>
  <c r="L12" i="7"/>
  <c r="L13" i="7" s="1"/>
  <c r="C36" i="3"/>
  <c r="C47" i="3"/>
  <c r="J35" i="5"/>
  <c r="F12" i="7" l="1"/>
  <c r="F13" i="7" s="1"/>
  <c r="E12" i="7"/>
  <c r="E13" i="7" s="1"/>
  <c r="G12" i="7"/>
  <c r="G13" i="7" s="1"/>
  <c r="I12" i="7"/>
  <c r="I13" i="7" s="1"/>
  <c r="H12" i="7"/>
  <c r="H13" i="7" s="1"/>
  <c r="C23" i="3"/>
  <c r="C25" i="3" s="1"/>
  <c r="C30" i="3"/>
  <c r="C49" i="3" s="1"/>
</calcChain>
</file>

<file path=xl/sharedStrings.xml><?xml version="1.0" encoding="utf-8"?>
<sst xmlns="http://schemas.openxmlformats.org/spreadsheetml/2006/main" count="1320" uniqueCount="483">
  <si>
    <t>Difference</t>
  </si>
  <si>
    <t>% Change</t>
  </si>
  <si>
    <t>REVENUE</t>
  </si>
  <si>
    <t>Real Estate Taxes - Current</t>
  </si>
  <si>
    <t>Real Estate Taxes - Deliquent</t>
  </si>
  <si>
    <t>Per Capita Taxes</t>
  </si>
  <si>
    <t>Real Estate Transfer Tax</t>
  </si>
  <si>
    <t>Earned Income Taxes</t>
  </si>
  <si>
    <t>Local Service Tax LST</t>
  </si>
  <si>
    <t>Business Privilege Tax</t>
  </si>
  <si>
    <t>License &amp; Permits</t>
  </si>
  <si>
    <t>Food License</t>
  </si>
  <si>
    <t>Cable TV Franchise</t>
  </si>
  <si>
    <t>Street Openings</t>
  </si>
  <si>
    <t>Transfer Tax - Dauphin County</t>
  </si>
  <si>
    <t>Vehicle Code Violations</t>
  </si>
  <si>
    <t>District Justice</t>
  </si>
  <si>
    <t>Interest Earnings</t>
  </si>
  <si>
    <t xml:space="preserve"> </t>
  </si>
  <si>
    <t>Rent of Buildings</t>
  </si>
  <si>
    <t>Community Dev. Grant</t>
  </si>
  <si>
    <t>State Grant for Parks</t>
  </si>
  <si>
    <t>Public Utility Realty Tax</t>
  </si>
  <si>
    <t>Liquor License Fees</t>
  </si>
  <si>
    <t>Zoning Varience</t>
  </si>
  <si>
    <t>Special Police Services - Drug Task Force</t>
  </si>
  <si>
    <t>Special Fire/EMA/Ph</t>
  </si>
  <si>
    <t>Building Permits</t>
  </si>
  <si>
    <t>Recyclable Scraps</t>
  </si>
  <si>
    <t>Brush Removal</t>
  </si>
  <si>
    <t>Recycle Bins</t>
  </si>
  <si>
    <t>Fall Clean Up</t>
  </si>
  <si>
    <t>Miscellaneous</t>
  </si>
  <si>
    <t>Donations from Private Sources</t>
  </si>
  <si>
    <t>Shade Tree Commission</t>
  </si>
  <si>
    <t>Police Donations from Private Source</t>
  </si>
  <si>
    <t>Donations from Private Source</t>
  </si>
  <si>
    <t>Donations from Private Source-Sch Crossing</t>
  </si>
  <si>
    <t>Play Ground Equipment - Revenue</t>
  </si>
  <si>
    <t>Police Pension</t>
  </si>
  <si>
    <t xml:space="preserve">Firemen's Relief Fund </t>
  </si>
  <si>
    <t>Paxtang Picnic</t>
  </si>
  <si>
    <t>Cell Phone Tower</t>
  </si>
  <si>
    <t>Trash Admin Fees</t>
  </si>
  <si>
    <t>EXPENSE</t>
  </si>
  <si>
    <t>General Government / Administration</t>
  </si>
  <si>
    <t>Salaries</t>
  </si>
  <si>
    <t>.100</t>
  </si>
  <si>
    <t>Supplies</t>
  </si>
  <si>
    <t>.150</t>
  </si>
  <si>
    <t>Communications</t>
  </si>
  <si>
    <t>.200</t>
  </si>
  <si>
    <t>Maintenance &amp; Repairs</t>
  </si>
  <si>
    <t>.250</t>
  </si>
  <si>
    <t>Dues &amp; Subscriptions</t>
  </si>
  <si>
    <t>.300</t>
  </si>
  <si>
    <t>Engineer</t>
  </si>
  <si>
    <t>.310</t>
  </si>
  <si>
    <t>Meetings &amp; Conferences</t>
  </si>
  <si>
    <t>.350</t>
  </si>
  <si>
    <t>Advertising</t>
  </si>
  <si>
    <t>.400</t>
  </si>
  <si>
    <t>Water</t>
  </si>
  <si>
    <t>.450</t>
  </si>
  <si>
    <t>Gas</t>
  </si>
  <si>
    <t>.500</t>
  </si>
  <si>
    <t>Electric</t>
  </si>
  <si>
    <t>.550</t>
  </si>
  <si>
    <t>Public Relations</t>
  </si>
  <si>
    <t>.401</t>
  </si>
  <si>
    <t>Contracted Services</t>
  </si>
  <si>
    <t>.600</t>
  </si>
  <si>
    <t>Capital Purchases</t>
  </si>
  <si>
    <t>.650</t>
  </si>
  <si>
    <t>.700</t>
  </si>
  <si>
    <t>Legal Fees</t>
  </si>
  <si>
    <t>.800</t>
  </si>
  <si>
    <t>Solicitor</t>
  </si>
  <si>
    <t>.900</t>
  </si>
  <si>
    <t>Bank Charges</t>
  </si>
  <si>
    <t>.901</t>
  </si>
  <si>
    <t>Payroll Processing</t>
  </si>
  <si>
    <t>.902</t>
  </si>
  <si>
    <t>Financial Administration</t>
  </si>
  <si>
    <t>Professional Services - Auditors</t>
  </si>
  <si>
    <t>Tax Collection</t>
  </si>
  <si>
    <t>Bus Priv Retainer</t>
  </si>
  <si>
    <t>.101</t>
  </si>
  <si>
    <t>Bond</t>
  </si>
  <si>
    <t>Municipal Building</t>
  </si>
  <si>
    <t>Water for Building</t>
  </si>
  <si>
    <t>.945</t>
  </si>
  <si>
    <t>Heat for Building</t>
  </si>
  <si>
    <t>.950</t>
  </si>
  <si>
    <t>Electric for Building</t>
  </si>
  <si>
    <t>.955</t>
  </si>
  <si>
    <t>Heat for Highway Garage</t>
  </si>
  <si>
    <t>.960</t>
  </si>
  <si>
    <t>Electric for Highway Garage</t>
  </si>
  <si>
    <t>.965</t>
  </si>
  <si>
    <t>Police</t>
  </si>
  <si>
    <t>Salaries - Part Time</t>
  </si>
  <si>
    <t>.910</t>
  </si>
  <si>
    <t>Maintenance &amp; Repairs - Radio</t>
  </si>
  <si>
    <t>.925</t>
  </si>
  <si>
    <t>Maintenance &amp; Repairs - Vehicle</t>
  </si>
  <si>
    <t>.926</t>
  </si>
  <si>
    <t>Uniforms</t>
  </si>
  <si>
    <t>Uniforms - Vest</t>
  </si>
  <si>
    <t>Firearms - Supplies</t>
  </si>
  <si>
    <t>.905</t>
  </si>
  <si>
    <t>Firearms - Ammo</t>
  </si>
  <si>
    <t>.906</t>
  </si>
  <si>
    <t>Fire</t>
  </si>
  <si>
    <t>Hydrant Rental</t>
  </si>
  <si>
    <t>Code Enforcement</t>
  </si>
  <si>
    <t>Health</t>
  </si>
  <si>
    <t>Plumbing</t>
  </si>
  <si>
    <t>.610</t>
  </si>
  <si>
    <t>Planning &amp; Zoning</t>
  </si>
  <si>
    <t>Emergency Management</t>
  </si>
  <si>
    <t>County Computer Grants</t>
  </si>
  <si>
    <t>.701</t>
  </si>
  <si>
    <t>Highway &amp; General Services</t>
  </si>
  <si>
    <t>Feed - Highway Help</t>
  </si>
  <si>
    <t>Highways - Snow Removal</t>
  </si>
  <si>
    <t>Highways - Street Signs/Markings</t>
  </si>
  <si>
    <t>Highways - Street Lighting</t>
  </si>
  <si>
    <t>Electric - Christmas</t>
  </si>
  <si>
    <t>Highways - Repair of Equipment</t>
  </si>
  <si>
    <t>Highways - Maintenance &amp; Repairs</t>
  </si>
  <si>
    <t>Parks &amp; Rec</t>
  </si>
  <si>
    <t>Paxtang Picnic Day</t>
  </si>
  <si>
    <t>Shade Tree</t>
  </si>
  <si>
    <t>Contracted Services - Planting</t>
  </si>
  <si>
    <t>Contracted Services - Trimming</t>
  </si>
  <si>
    <t>.961</t>
  </si>
  <si>
    <t>Contracted Services - Removal</t>
  </si>
  <si>
    <t>.962</t>
  </si>
  <si>
    <t>Library</t>
  </si>
  <si>
    <t>.000</t>
  </si>
  <si>
    <t>Insurance</t>
  </si>
  <si>
    <t>Workmen's Compensation</t>
  </si>
  <si>
    <t>Vehicle</t>
  </si>
  <si>
    <t>.001</t>
  </si>
  <si>
    <t>Flood</t>
  </si>
  <si>
    <t>.002</t>
  </si>
  <si>
    <t>Inland Marine</t>
  </si>
  <si>
    <t>.003</t>
  </si>
  <si>
    <t>.004</t>
  </si>
  <si>
    <t>Officials Liability</t>
  </si>
  <si>
    <t>.005</t>
  </si>
  <si>
    <t>Bonds</t>
  </si>
  <si>
    <t>.006</t>
  </si>
  <si>
    <t>Property</t>
  </si>
  <si>
    <t>.007</t>
  </si>
  <si>
    <t>General Liability</t>
  </si>
  <si>
    <t>.008</t>
  </si>
  <si>
    <t>Law Enforcement</t>
  </si>
  <si>
    <t>.009</t>
  </si>
  <si>
    <t>Heart &amp; Lung</t>
  </si>
  <si>
    <t>.010</t>
  </si>
  <si>
    <t>Insurance minus Workers Comp</t>
  </si>
  <si>
    <t>Employee Benefits</t>
  </si>
  <si>
    <t>Social Security</t>
  </si>
  <si>
    <t>Hospitalization</t>
  </si>
  <si>
    <t>Life Insurance - Police</t>
  </si>
  <si>
    <t>Pension Fund Contribution - Police</t>
  </si>
  <si>
    <t>Firemen's Relief Fund Contribution</t>
  </si>
  <si>
    <t>Non-Uniform Pension Fund</t>
  </si>
  <si>
    <t>Life Insurance - Highway</t>
  </si>
  <si>
    <t>Other Financing Sources</t>
  </si>
  <si>
    <t>Interfund Transfers</t>
  </si>
  <si>
    <t>Transfer to Capital Reserve Fund</t>
  </si>
  <si>
    <t>TOTALS</t>
  </si>
  <si>
    <t>301.10</t>
  </si>
  <si>
    <t xml:space="preserve">Dauphin Co. Office of Tax Assessment certifies the Taxable Assessment Total by letter the middle of November each year.  That total is multiplied by the millage (Ex: 64,430,900 * 0.00806), to project the expected income.  The Borough Tax Collector is paid 3% of the money collected. Not all is collected each year and some becomes deliquent </t>
  </si>
  <si>
    <t>301.40</t>
  </si>
  <si>
    <t>At the end of each year the deliquent Real Estate Taxes (301.10) are turned over to Dauphin County who is responsible for the delinquent collections.  They forward the collected taxes to the Borough.</t>
  </si>
  <si>
    <t>310.10</t>
  </si>
  <si>
    <t>Transfer tax on all Real Estates Sales</t>
  </si>
  <si>
    <t>310.20</t>
  </si>
  <si>
    <t>310.50</t>
  </si>
  <si>
    <t>Local Service Tax (LST)</t>
  </si>
  <si>
    <t>First enacted as EMS Tax in 2007, was updated for 2008 and is collected by the Borough Tax collector.</t>
  </si>
  <si>
    <t>310.80</t>
  </si>
  <si>
    <t>1% Tax on gross sales by Paxtang businesses.</t>
  </si>
  <si>
    <t>321.00</t>
  </si>
  <si>
    <t>Consists of all permits with the exception of Building Permits.  This includes Business, Food, Mercantile, Professional &amp; Occupational, Transient Retailers, Cable Television Licenses, Etc.</t>
  </si>
  <si>
    <t>321.80</t>
  </si>
  <si>
    <t>331.11</t>
  </si>
  <si>
    <t>Collected by the District Justice for Vehicle code violation in the Borough.</t>
  </si>
  <si>
    <t>Collected by the District Justice for Ordinance violations in the Borough.</t>
  </si>
  <si>
    <t>341.00</t>
  </si>
  <si>
    <t>Interest earned on Bank (Commerce Bank) deposits</t>
  </si>
  <si>
    <t>342.20</t>
  </si>
  <si>
    <t>Income from rent of Borough Building and Saussman Park</t>
  </si>
  <si>
    <t>354.09</t>
  </si>
  <si>
    <t>Community Development Grant</t>
  </si>
  <si>
    <t>SALDO, Subdivision-Land Development Ord Grant</t>
  </si>
  <si>
    <t>PURTA is collected for mobile telecommunication services performed in the Borough.  Currently taxed on the Cell Tower South of Derry Street in the East end of the Borough and in the Paxtang Cemetary</t>
  </si>
  <si>
    <t>355.04</t>
  </si>
  <si>
    <t>License Renewals</t>
  </si>
  <si>
    <t>361.34</t>
  </si>
  <si>
    <t>Fees earned from varience hearings</t>
  </si>
  <si>
    <t>362.41</t>
  </si>
  <si>
    <t>Recyclables collected by Borough employees and sold locally</t>
  </si>
  <si>
    <t>Charges for the Borough to haul residental bruch to the Swatara Landfill</t>
  </si>
  <si>
    <t>380.00</t>
  </si>
  <si>
    <t>The Borough does not budget for Miscellaneous income</t>
  </si>
  <si>
    <t>387.00</t>
  </si>
  <si>
    <t>387.01</t>
  </si>
  <si>
    <t xml:space="preserve">Donations received </t>
  </si>
  <si>
    <t>387.10</t>
  </si>
  <si>
    <t>Police Donations F/ Private Source</t>
  </si>
  <si>
    <t>387.12</t>
  </si>
  <si>
    <t>Police Donations School Crossing</t>
  </si>
  <si>
    <t>The Borough and Paxtang Elementary split the cost of supplying crossing guards. Beginning in July of 2007 the Borough converted this payment to part of the employee's pay</t>
  </si>
  <si>
    <t xml:space="preserve">The State presents the Borough a payment equal to the Borough's pension requirement.  </t>
  </si>
  <si>
    <t>389.00</t>
  </si>
  <si>
    <t>Business and Private donations for the Memorial Day Picnic</t>
  </si>
  <si>
    <t>391.00</t>
  </si>
  <si>
    <t>The Borough manages the Solid Waste Fund for the trash hauler.  We collect the fee from the residents and manage the problems between the hauler and the residents. This is also used for leaf collection costs.</t>
  </si>
  <si>
    <t>Comp. F/ General Fund Fixed Assets</t>
  </si>
  <si>
    <t>Manager and Secretary/Treasurer</t>
  </si>
  <si>
    <t>Boro Engineer Rettew retainer and various charges</t>
  </si>
  <si>
    <t>Seminars and Conferences for Boro Officials</t>
  </si>
  <si>
    <t>McNeiss, Wallace &amp; Nurick for labor assistance</t>
  </si>
  <si>
    <t>Boro Solicitor, Nauman Smith Shissler &amp; Hall LLP</t>
  </si>
  <si>
    <t>PayChex payroll Processor</t>
  </si>
  <si>
    <t>Elected or appointed auditors for yearly audit</t>
  </si>
  <si>
    <t>For Business visits to collect Business Tax and solicit licenses</t>
  </si>
  <si>
    <t>Boro Solicitor to address tax issues</t>
  </si>
  <si>
    <t>Building and Cleaning Supplies</t>
  </si>
  <si>
    <t>Upkeep of building and garage</t>
  </si>
  <si>
    <t>Chief and Asst Chief</t>
  </si>
  <si>
    <t>Equipment</t>
  </si>
  <si>
    <t>Training for new Firemen</t>
  </si>
  <si>
    <t>Bottled water for Fire House</t>
  </si>
  <si>
    <t>Fuel for Fire Vehicles</t>
  </si>
  <si>
    <t>Tools</t>
  </si>
  <si>
    <t>Boro Engineer Rettew for Codes Issues</t>
  </si>
  <si>
    <t>Code Solicitor, Nestico,Druby &amp; Hildabrand, LLP</t>
  </si>
  <si>
    <t>Boro Engineer Rettew for Planning &amp; Zoning Issues</t>
  </si>
  <si>
    <t>Planning &amp; Zoning Solicitor, Nestico,Druby &amp; Hildabrand, LLP</t>
  </si>
  <si>
    <t>Salaries for Director &amp; Asst director</t>
  </si>
  <si>
    <t>Fuel for Highway vehicles</t>
  </si>
  <si>
    <t xml:space="preserve">United Water of PA </t>
  </si>
  <si>
    <t>Work Release Highway Help</t>
  </si>
  <si>
    <t>Salt</t>
  </si>
  <si>
    <t>Repairs to plows and attachments</t>
  </si>
  <si>
    <t>Additional individuals to plow</t>
  </si>
  <si>
    <t>New signs and posts</t>
  </si>
  <si>
    <t>Signal, Ave &amp; Derry; Schl Zones Brisban &amp; Ave., Sharon &amp; Ave., Wilhelm</t>
  </si>
  <si>
    <t>Boro Street Lights</t>
  </si>
  <si>
    <t>Snyer Electric, Power for Christmas Tree</t>
  </si>
  <si>
    <t>Electric for Christmas Lights</t>
  </si>
  <si>
    <t>Material for Street Repair</t>
  </si>
  <si>
    <t>Tools for Street Repair</t>
  </si>
  <si>
    <t>Rettew services for road repair</t>
  </si>
  <si>
    <t>Park Supplies</t>
  </si>
  <si>
    <t>Rettew services for Parks &amp; Rec</t>
  </si>
  <si>
    <t>Electric for both ball parks</t>
  </si>
  <si>
    <t>Offset by donations</t>
  </si>
  <si>
    <t>Saussman Park water</t>
  </si>
  <si>
    <t>Arbor Day Foundation</t>
  </si>
  <si>
    <t>Street Light by Good Shepherd Library</t>
  </si>
  <si>
    <t>Offset by State Grant</t>
  </si>
  <si>
    <t>Line #</t>
  </si>
  <si>
    <t>Assets</t>
  </si>
  <si>
    <t>Amount</t>
  </si>
  <si>
    <t>Liquid Fuels</t>
  </si>
  <si>
    <t>Cap Reserve</t>
  </si>
  <si>
    <t>Sewer</t>
  </si>
  <si>
    <t>Solid Waste</t>
  </si>
  <si>
    <t>Cash</t>
  </si>
  <si>
    <t>Total Fund Equity</t>
  </si>
  <si>
    <t>Revenue and other financing sources</t>
  </si>
  <si>
    <t>Real Estate</t>
  </si>
  <si>
    <t>Local Service</t>
  </si>
  <si>
    <t>Business Privilege</t>
  </si>
  <si>
    <t>Highway</t>
  </si>
  <si>
    <t xml:space="preserve">Taxes - </t>
  </si>
  <si>
    <t>Real Estate Deliquent</t>
  </si>
  <si>
    <t>Earn Income</t>
  </si>
  <si>
    <t xml:space="preserve">Taxes Total- </t>
  </si>
  <si>
    <t>Bldg permits</t>
  </si>
  <si>
    <t>Licenses &amp; Permits</t>
  </si>
  <si>
    <t>Fines &amp; Costs</t>
  </si>
  <si>
    <t>Fines &amp; Forfeits</t>
  </si>
  <si>
    <t>Rent</t>
  </si>
  <si>
    <t>Interest</t>
  </si>
  <si>
    <t>Rents &amp; Royalties</t>
  </si>
  <si>
    <t>Community Dev</t>
  </si>
  <si>
    <t>Grants</t>
  </si>
  <si>
    <t>Intergov. Rev</t>
  </si>
  <si>
    <t>Charges for services</t>
  </si>
  <si>
    <t>Cable</t>
  </si>
  <si>
    <t>Public Utilities</t>
  </si>
  <si>
    <t xml:space="preserve">Misc Rev. </t>
  </si>
  <si>
    <t>Shade tree</t>
  </si>
  <si>
    <t>Sch Dist Crossing Guard</t>
  </si>
  <si>
    <t>Other Financial source</t>
  </si>
  <si>
    <t>Sub Total</t>
  </si>
  <si>
    <t>Expenditures</t>
  </si>
  <si>
    <t>Admin</t>
  </si>
  <si>
    <t>Tax</t>
  </si>
  <si>
    <t>Build</t>
  </si>
  <si>
    <t>General Gov</t>
  </si>
  <si>
    <t>Emergency Mngt</t>
  </si>
  <si>
    <t>Public Safety</t>
  </si>
  <si>
    <t>Sanitation</t>
  </si>
  <si>
    <t>Other</t>
  </si>
  <si>
    <t>Rec</t>
  </si>
  <si>
    <t>Fireman's Relief</t>
  </si>
  <si>
    <t>Misc</t>
  </si>
  <si>
    <t>Worker's Comp</t>
  </si>
  <si>
    <t>Other financing use</t>
  </si>
  <si>
    <t>Total Expenditures</t>
  </si>
  <si>
    <t>Total Assessed Value</t>
  </si>
  <si>
    <t>Mills</t>
  </si>
  <si>
    <t xml:space="preserve"> Real Estate Tax</t>
  </si>
  <si>
    <t>Highway Tax</t>
  </si>
  <si>
    <t>Fire Tax</t>
  </si>
  <si>
    <t>Sub-total</t>
  </si>
  <si>
    <t># Units</t>
  </si>
  <si>
    <t>Sewer-Commercial</t>
  </si>
  <si>
    <t>Trash</t>
  </si>
  <si>
    <t>Amount Due</t>
  </si>
  <si>
    <t>Amount Received</t>
  </si>
  <si>
    <t>#Res.</t>
  </si>
  <si>
    <t>Total for Year</t>
  </si>
  <si>
    <t>Units</t>
  </si>
  <si>
    <t>Per Unit</t>
  </si>
  <si>
    <t>Total Res.</t>
  </si>
  <si>
    <t>Commerical</t>
  </si>
  <si>
    <t>Total</t>
  </si>
  <si>
    <t>Balance of Sewer Account:</t>
  </si>
  <si>
    <t>Amt Billed</t>
  </si>
  <si>
    <t>Monthly</t>
  </si>
  <si>
    <t>Added Expense</t>
  </si>
  <si>
    <t>Balance of Trash Account:</t>
  </si>
  <si>
    <t>Maint. Fee</t>
  </si>
  <si>
    <t>Real Estate Tax Collection Percentage</t>
  </si>
  <si>
    <t>Year</t>
  </si>
  <si>
    <t>Assessed Value</t>
  </si>
  <si>
    <t>Percent Growth</t>
  </si>
  <si>
    <t>Tax Assessed</t>
  </si>
  <si>
    <t>Tax Collected</t>
  </si>
  <si>
    <t>Uncollected</t>
  </si>
  <si>
    <t>Percent Collected</t>
  </si>
  <si>
    <t>5 Year Average</t>
  </si>
  <si>
    <t>1 Mill equals</t>
  </si>
  <si>
    <t>Barricades Grant</t>
  </si>
  <si>
    <t>EVOC Training Grant</t>
  </si>
  <si>
    <t>Zoning Ordiance Copy Sale</t>
  </si>
  <si>
    <t>Sale of General Fund Fixed Assets</t>
  </si>
  <si>
    <t>Comp For General Fund Fixed Assets</t>
  </si>
  <si>
    <t>WC Insurance Reimbursement</t>
  </si>
  <si>
    <t>Transfer to Cap Vehicle</t>
  </si>
  <si>
    <t>Revenue to Expenditure Difference</t>
  </si>
  <si>
    <t>General Fund</t>
  </si>
  <si>
    <t>Water (bottled)</t>
  </si>
  <si>
    <t>Office Supplies</t>
  </si>
  <si>
    <t>Repair of Traffic Signs and Signals</t>
  </si>
  <si>
    <t>Volunteer Fire WC</t>
  </si>
  <si>
    <t>Office Equip</t>
  </si>
  <si>
    <t>4th Qtr Income</t>
  </si>
  <si>
    <t>Repair and/or replacement of small tools.  Weed wackers, mowers, etc.</t>
  </si>
  <si>
    <t># Res Units</t>
  </si>
  <si>
    <r>
      <t xml:space="preserve">                                                                                                                </t>
    </r>
    <r>
      <rPr>
        <b/>
        <sz val="20"/>
        <rFont val="Arial"/>
        <family val="2"/>
      </rPr>
      <t>SEWER</t>
    </r>
  </si>
  <si>
    <t>650</t>
  </si>
  <si>
    <t>Highway equipment and tool repairs</t>
  </si>
  <si>
    <t>Mowers, Blowers and Weed wackers, Pole Saw</t>
  </si>
  <si>
    <t>2.59 per 1000 gal</t>
  </si>
  <si>
    <t>Commercial 113 Units</t>
  </si>
  <si>
    <t>2016 Budget</t>
  </si>
  <si>
    <t>2015 Actual</t>
  </si>
  <si>
    <t>Salaries Part Time</t>
  </si>
  <si>
    <t>Transfer to Capital Sewer</t>
  </si>
  <si>
    <t>Stormwater Management</t>
  </si>
  <si>
    <t>2015 Revenue</t>
  </si>
  <si>
    <t>Deliquent Tax Transfer</t>
  </si>
  <si>
    <t>3.00 per 1000 gal</t>
  </si>
  <si>
    <t>Bus Priv Stipend</t>
  </si>
  <si>
    <t>930</t>
  </si>
  <si>
    <t>Health Inspection Compensation</t>
  </si>
  <si>
    <t xml:space="preserve">Total Revenue </t>
  </si>
  <si>
    <t>Keystone Tax Collection Bureau collects the tax paid by every working resident of Paxtang Borough.  That money is forwarded to the Borough as it is identified.</t>
  </si>
  <si>
    <t>Comcast and Verizon pays the Borough a franchise fee of 5% of total sales in the Borough.</t>
  </si>
  <si>
    <t>Verizon phone lines Boro Office.  We also pay the Manager $20 a month for her cell costs.  This is payable in December</t>
  </si>
  <si>
    <t xml:space="preserve">Cap Region Council of Govt;  PA Assoc of Boroughs;  City Directories; Assoc of Mayors of Boros of PA; </t>
  </si>
  <si>
    <t>Paxton Herald ads for legal notices.  Ordinances, meetings</t>
  </si>
  <si>
    <t>Swatara Police Contract 2015-2019</t>
  </si>
  <si>
    <t>Pay to United Water</t>
  </si>
  <si>
    <t>Maintenance of County Purchased Radios</t>
  </si>
  <si>
    <t>DCED $4 payment for every Building Permit issued</t>
  </si>
  <si>
    <t>Health Inspector Compensation</t>
  </si>
  <si>
    <t>Yearly inspection of all eateries @ $50 eaxh</t>
  </si>
  <si>
    <t xml:space="preserve">Paxton Herald ads for legal notices. </t>
  </si>
  <si>
    <t>.111</t>
  </si>
  <si>
    <t>Paxton Herald Ads for bid process</t>
  </si>
  <si>
    <t>Paxton Herald</t>
  </si>
  <si>
    <t>Penn Prime Insurance and Workers Comp.  Contract comes in Nov or Dec each year</t>
  </si>
  <si>
    <t>Volunteer Fire Workers Comp</t>
  </si>
  <si>
    <t>.011</t>
  </si>
  <si>
    <t>7.65 Percentage of gross salaries</t>
  </si>
  <si>
    <t>Blue Cross</t>
  </si>
  <si>
    <t>All Employees get a $100,000 Term Policy</t>
  </si>
  <si>
    <t xml:space="preserve">Insurance </t>
  </si>
  <si>
    <t>Estimated Income</t>
  </si>
  <si>
    <t>Accountant, The Phillips Group for office copier; Anteil PC support; PA Bureau of Corrections Industry; Humane Society &amp;  $10,000 for General Codes for the Codification</t>
  </si>
  <si>
    <t>Bond costs on Secretary/Treasurer and Manager - Bond Agent, Keckler Heitefuss Brandt</t>
  </si>
  <si>
    <t>Delinquent RE Collections</t>
  </si>
  <si>
    <t>RE Fire, Highway and Fees for Solid Waste &amp; Sewer collected by County transfers to special funds</t>
  </si>
  <si>
    <t>Buyout for one Police Officer and one month payment for Severance for x manager</t>
  </si>
  <si>
    <t>Out sourced Building Permits</t>
  </si>
  <si>
    <t>For parttime help when and if needed.</t>
  </si>
  <si>
    <t>Rettew services for MS4 activity and reports</t>
  </si>
  <si>
    <t xml:space="preserve">Street Sweeping vehicle rental for months, Mar, Jun, Aug,  and Oct </t>
  </si>
  <si>
    <t>Field Portapots and tree removal</t>
  </si>
  <si>
    <t>Diamond Tex for ball fields, Playground mulch</t>
  </si>
  <si>
    <t>General Fund to Sewer Fund loan repayment</t>
  </si>
  <si>
    <t>General Fund to apital Reserve, Building for Air Conditioners for Gym</t>
  </si>
  <si>
    <t>3% Collection rate for Real Estate</t>
  </si>
  <si>
    <t>Bottled water for Boro Building</t>
  </si>
  <si>
    <t>Salary for Highway Workers</t>
  </si>
  <si>
    <t>Cell Phone for Highway Employees @ $20 Monthly to each Employee paid in December</t>
  </si>
  <si>
    <t>For purchase of signs and sign posts</t>
  </si>
  <si>
    <t>Loan Repayment to Sewer for trees removed</t>
  </si>
  <si>
    <t>1st pay to SWIF in Dec prior year and then quarterly beginning in January</t>
  </si>
  <si>
    <t>Highway workers by contract plus office staff. Borough pays 7% of salary.</t>
  </si>
  <si>
    <t>of property and liability. This year we used all credits which will allow Council to look at new Insurance companies next year.</t>
  </si>
  <si>
    <t>4th Qtr Expense</t>
  </si>
  <si>
    <t>2017 Budget</t>
  </si>
  <si>
    <t>DEP BMP Grant</t>
  </si>
  <si>
    <t>2018 Budget</t>
  </si>
  <si>
    <t>State Pension Aid</t>
  </si>
  <si>
    <t>Recycle Grant</t>
  </si>
  <si>
    <t>Recycle scraps</t>
  </si>
  <si>
    <t>Engineering Review Fee</t>
  </si>
  <si>
    <t>Zoning Permits</t>
  </si>
  <si>
    <t>Shade Tree Commission donation</t>
  </si>
  <si>
    <t>Donations from Private Source Public Relations</t>
  </si>
  <si>
    <t>Zoning Hearing Board Apps</t>
  </si>
  <si>
    <t>Actual</t>
  </si>
  <si>
    <t xml:space="preserve"> Actual</t>
  </si>
  <si>
    <t>Permit fees to County</t>
  </si>
  <si>
    <t>Stormwater Management - MS4</t>
  </si>
  <si>
    <t>Meetings and Conferences</t>
  </si>
  <si>
    <t>Contracted Services- Street Cleaning</t>
  </si>
  <si>
    <t>Transfer to Sewer for Police Fund</t>
  </si>
  <si>
    <t>Water for Highway Garage</t>
  </si>
  <si>
    <t>BMP Project 2017-2018</t>
  </si>
  <si>
    <t>BMP Project - Supplies</t>
  </si>
  <si>
    <t>BMP Project - Engineer</t>
  </si>
  <si>
    <t>BMP Project Solicitor</t>
  </si>
  <si>
    <t>BMP Project Contracted Services</t>
  </si>
  <si>
    <t>Life Insurance - Staff</t>
  </si>
  <si>
    <t>Actual 1/1/2017</t>
  </si>
  <si>
    <t>Total 12/31/2017</t>
  </si>
  <si>
    <t>Actual 10/30/2017</t>
  </si>
  <si>
    <r>
      <t xml:space="preserve">          </t>
    </r>
    <r>
      <rPr>
        <b/>
        <sz val="20"/>
        <rFont val="Arial"/>
        <family val="2"/>
      </rPr>
      <t xml:space="preserve">                                                     SOLID WASTE</t>
    </r>
  </si>
  <si>
    <t>Bal of Trash Acct: 12/31/2017 est</t>
  </si>
  <si>
    <t>Actual 10/31/2017</t>
  </si>
  <si>
    <t>x5544</t>
  </si>
  <si>
    <t>2017 =55.41 qtr per</t>
  </si>
  <si>
    <t>Total Res. Collected</t>
  </si>
  <si>
    <t>Quarter total (R &amp; C)</t>
  </si>
  <si>
    <t>Comm</t>
  </si>
  <si>
    <t>Nov.. - Dec. Est</t>
  </si>
  <si>
    <t>Nov. -Dec Expense est</t>
  </si>
  <si>
    <t>Actual 1/1/2016</t>
  </si>
  <si>
    <t>Actual 10/31/2016</t>
  </si>
  <si>
    <t>Nov-Dec Income est</t>
  </si>
  <si>
    <t>Nov-Dec Expense est</t>
  </si>
  <si>
    <t>Bal of Trash Acct: 12/31/2016</t>
  </si>
  <si>
    <t>CRW Charged</t>
  </si>
  <si>
    <t>3.17 per 1000 gal*</t>
  </si>
  <si>
    <t>Rate</t>
  </si>
  <si>
    <t>Total Year - Invoice</t>
  </si>
  <si>
    <t>adjusted 1st qtr. 3.41</t>
  </si>
  <si>
    <t>Donations / Private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</si>
</sst>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numFmt numFmtId="165" formatCode="\$#,##0_);[Red]&quot;($&quot;#,##0\)"/>
    <numFmt numFmtId="166" formatCode="_(\$* #,##0.00_);_(\$* \(#,##0.00\);_(\$* \-??_);_(@_)"/>
    <numFmt numFmtId="167" formatCode="\$#,##0.00"/>
    <numFmt numFmtId="168" formatCode="0.00000"/>
    <numFmt numFmtId="169" formatCode="\$#,##0.00_);[Red]&quot;($&quot;#,##0.00\)"/>
    <numFmt numFmtId="170" formatCode="m/d;@"/>
    <numFmt numFmtId="171" formatCode="&quot;$&quot;#,##0"/>
    <numFmt numFmtId="172" formatCode="0.0%"/>
    <numFmt numFmtId="173" formatCode="&quot;$&quot;#,##0.00"/>
    <numFmt numFmtId="174" formatCode="[$$-409]#,##0.00;[Red]&quot;-&quot;[$$-409]#,##0.00"/>
    <numFmt numFmtId="175" formatCode="#,##0.00;[Red]#,##0.00"/>
    <numFmt numFmtId="176" formatCode="[$-409]#,##0.00&quot; &quot;;[Red][$-409]&quot;(&quot;#,##0.00&quot;)&quot;"/>
  </numFmts>
  <fonts count="30">
    <font>
      <sz val="10"/>
      <name val="Arial"/>
      <family val="2"/>
    </font>
    <font>
      <b/>
      <sz val="8"/>
      <name val="Arial"/>
      <family val="2"/>
    </font>
    <font>
      <b/>
      <sz val="12"/>
      <name val="Arial"/>
      <family val="2"/>
    </font>
    <font>
      <sz val="8"/>
      <name val="Arial"/>
      <family val="2"/>
    </font>
    <font>
      <b/>
      <sz val="10"/>
      <name val="Arial"/>
      <family val="2"/>
    </font>
    <font>
      <sz val="12"/>
      <name val="Arial"/>
      <family val="2"/>
    </font>
    <font>
      <b/>
      <sz val="11"/>
      <name val="Arial"/>
      <family val="2"/>
    </font>
    <font>
      <sz val="11"/>
      <name val="Arial"/>
      <family val="2"/>
    </font>
    <font>
      <b/>
      <u/>
      <sz val="10"/>
      <name val="Arial"/>
      <family val="2"/>
    </font>
    <font>
      <u/>
      <sz val="10"/>
      <name val="Arial"/>
      <family val="2"/>
    </font>
    <font>
      <b/>
      <sz val="10"/>
      <name val="MS Sans Serif"/>
      <family val="2"/>
    </font>
    <font>
      <b/>
      <sz val="12"/>
      <name val="MS Sans Serif"/>
      <family val="2"/>
    </font>
    <font>
      <sz val="10"/>
      <name val="MS Sans Serif"/>
      <family val="2"/>
    </font>
    <font>
      <b/>
      <i/>
      <sz val="10"/>
      <name val="MS Sans Serif"/>
      <family val="2"/>
    </font>
    <font>
      <sz val="10"/>
      <name val="Arial"/>
      <family val="2"/>
    </font>
    <font>
      <sz val="11"/>
      <color rgb="FF000000"/>
      <name val="Arial1"/>
    </font>
    <font>
      <b/>
      <i/>
      <sz val="16"/>
      <color rgb="FF000000"/>
      <name val="Arial1"/>
    </font>
    <font>
      <b/>
      <i/>
      <u/>
      <sz val="11"/>
      <color rgb="FF000000"/>
      <name val="Arial1"/>
    </font>
    <font>
      <sz val="9"/>
      <name val="Arial"/>
      <family val="2"/>
    </font>
    <font>
      <b/>
      <sz val="20"/>
      <name val="Arial"/>
      <family val="2"/>
    </font>
    <font>
      <b/>
      <sz val="16"/>
      <name val="Arial"/>
      <family val="2"/>
    </font>
    <font>
      <sz val="16"/>
      <name val="Arial"/>
      <family val="2"/>
    </font>
    <font>
      <b/>
      <sz val="16"/>
      <name val="MS Sans Serif"/>
      <family val="2"/>
    </font>
    <font>
      <b/>
      <sz val="9"/>
      <name val="MS Sans Serif"/>
      <family val="2"/>
    </font>
    <font>
      <b/>
      <sz val="12"/>
      <name val="Cambria"/>
      <family val="1"/>
      <scheme val="major"/>
    </font>
    <font>
      <b/>
      <sz val="8"/>
      <color rgb="FF000000"/>
      <name val="Arial1"/>
    </font>
    <font>
      <sz val="8"/>
      <color rgb="FF000000"/>
      <name val="Arial1"/>
    </font>
    <font>
      <i/>
      <sz val="12"/>
      <name val="Arial"/>
      <family val="2"/>
    </font>
    <font>
      <b/>
      <sz val="8"/>
      <color theme="0"/>
      <name val="Arial"/>
      <family val="2"/>
    </font>
    <font>
      <sz val="8"/>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59999389629810485"/>
        <bgColor indexed="31"/>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top style="thin">
        <color indexed="8"/>
      </top>
      <bottom style="thin">
        <color indexed="8"/>
      </bottom>
      <diagonal/>
    </border>
    <border>
      <left/>
      <right/>
      <top style="thin">
        <color indexed="8"/>
      </top>
      <bottom/>
      <diagonal/>
    </border>
    <border>
      <left/>
      <right/>
      <top style="medium">
        <color indexed="64"/>
      </top>
      <bottom/>
      <diagonal/>
    </border>
    <border>
      <left/>
      <right/>
      <top/>
      <bottom style="thin">
        <color indexed="8"/>
      </bottom>
      <diagonal/>
    </border>
    <border>
      <left/>
      <right/>
      <top style="thin">
        <color auto="1"/>
      </top>
      <bottom style="thin">
        <color auto="1"/>
      </bottom>
      <diagonal/>
    </border>
    <border>
      <left/>
      <right/>
      <top/>
      <bottom style="thin">
        <color auto="1"/>
      </bottom>
      <diagonal/>
    </border>
    <border>
      <left/>
      <right/>
      <top style="double">
        <color auto="1"/>
      </top>
      <bottom style="double">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style="medium">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166" fontId="14" fillId="0" borderId="0" applyFill="0" applyBorder="0" applyAlignment="0" applyProtection="0"/>
    <xf numFmtId="0" fontId="15" fillId="0" borderId="0"/>
    <xf numFmtId="0" fontId="16" fillId="0" borderId="0" applyNumberFormat="0" applyBorder="0" applyProtection="0">
      <alignment horizontal="center"/>
    </xf>
    <xf numFmtId="0" fontId="16" fillId="0" borderId="0" applyNumberFormat="0" applyBorder="0" applyProtection="0">
      <alignment horizontal="center" textRotation="90"/>
    </xf>
    <xf numFmtId="0" fontId="17" fillId="0" borderId="0" applyNumberFormat="0" applyBorder="0" applyProtection="0"/>
    <xf numFmtId="174" fontId="17" fillId="0" borderId="0" applyBorder="0" applyProtection="0"/>
    <xf numFmtId="0" fontId="14" fillId="0" borderId="0"/>
    <xf numFmtId="166" fontId="14" fillId="0" borderId="0" applyFill="0" applyBorder="0" applyAlignment="0" applyProtection="0"/>
  </cellStyleXfs>
  <cellXfs count="332">
    <xf numFmtId="0" fontId="0" fillId="0" borderId="0" xfId="0"/>
    <xf numFmtId="10" fontId="0" fillId="0" borderId="0" xfId="0" applyNumberFormat="1"/>
    <xf numFmtId="2" fontId="0" fillId="0" borderId="0" xfId="0" applyNumberFormat="1" applyFont="1" applyAlignment="1">
      <alignment horizontal="center"/>
    </xf>
    <xf numFmtId="0" fontId="2" fillId="0" borderId="0" xfId="0" applyFont="1"/>
    <xf numFmtId="9" fontId="3" fillId="0" borderId="0" xfId="0" applyNumberFormat="1" applyFont="1"/>
    <xf numFmtId="0" fontId="0" fillId="0" borderId="0" xfId="0" applyFill="1"/>
    <xf numFmtId="0" fontId="4" fillId="0" borderId="0" xfId="0" applyFont="1"/>
    <xf numFmtId="0" fontId="1" fillId="0" borderId="0" xfId="0" applyFont="1" applyAlignment="1">
      <alignment horizontal="center"/>
    </xf>
    <xf numFmtId="0" fontId="1" fillId="0" borderId="0" xfId="0" applyFont="1"/>
    <xf numFmtId="0" fontId="3" fillId="0" borderId="0" xfId="0" applyFont="1"/>
    <xf numFmtId="49" fontId="3" fillId="0" borderId="0" xfId="0" applyNumberFormat="1" applyFont="1" applyAlignment="1">
      <alignment horizontal="center"/>
    </xf>
    <xf numFmtId="164" fontId="3" fillId="0" borderId="0" xfId="0" applyNumberFormat="1" applyFont="1" applyBorder="1" applyAlignment="1">
      <alignment horizontal="right"/>
    </xf>
    <xf numFmtId="164" fontId="3" fillId="0" borderId="1" xfId="0" applyNumberFormat="1" applyFont="1" applyFill="1" applyBorder="1" applyAlignment="1">
      <alignment horizontal="right"/>
    </xf>
    <xf numFmtId="4" fontId="3" fillId="0" borderId="1" xfId="0" applyNumberFormat="1" applyFont="1" applyFill="1" applyBorder="1"/>
    <xf numFmtId="0" fontId="3" fillId="0" borderId="0" xfId="0" applyFont="1" applyBorder="1"/>
    <xf numFmtId="164" fontId="3" fillId="0" borderId="0" xfId="0" applyNumberFormat="1" applyFont="1" applyFill="1" applyBorder="1" applyAlignment="1">
      <alignment horizontal="right"/>
    </xf>
    <xf numFmtId="0" fontId="4" fillId="0" borderId="0" xfId="0" applyFont="1" applyAlignment="1">
      <alignment horizontal="center"/>
    </xf>
    <xf numFmtId="9" fontId="0" fillId="0" borderId="0" xfId="0" applyNumberFormat="1" applyFont="1"/>
    <xf numFmtId="164" fontId="3" fillId="0" borderId="0" xfId="0" applyNumberFormat="1" applyFont="1"/>
    <xf numFmtId="0" fontId="3" fillId="0" borderId="0" xfId="0" applyFont="1" applyAlignment="1">
      <alignment wrapText="1"/>
    </xf>
    <xf numFmtId="49" fontId="3" fillId="0" borderId="0" xfId="0" applyNumberFormat="1" applyFont="1" applyAlignment="1">
      <alignment vertical="top"/>
    </xf>
    <xf numFmtId="0" fontId="3" fillId="0" borderId="0" xfId="0" applyFont="1" applyAlignment="1">
      <alignment vertical="top"/>
    </xf>
    <xf numFmtId="0" fontId="0" fillId="0" borderId="0" xfId="0" applyFont="1" applyAlignment="1">
      <alignment wrapText="1"/>
    </xf>
    <xf numFmtId="2" fontId="3" fillId="0" borderId="0" xfId="0" applyNumberFormat="1" applyFont="1" applyAlignment="1">
      <alignment horizontal="center" vertical="top"/>
    </xf>
    <xf numFmtId="0" fontId="3" fillId="0" borderId="0" xfId="0" applyFont="1" applyFill="1" applyAlignment="1">
      <alignment vertical="top"/>
    </xf>
    <xf numFmtId="0" fontId="0" fillId="0" borderId="0" xfId="0" applyFont="1" applyFill="1" applyAlignment="1">
      <alignment wrapText="1"/>
    </xf>
    <xf numFmtId="0" fontId="3" fillId="0" borderId="0" xfId="0" applyFont="1" applyAlignment="1">
      <alignment vertical="top" wrapText="1"/>
    </xf>
    <xf numFmtId="164" fontId="3" fillId="0" borderId="5" xfId="0" applyNumberFormat="1" applyFont="1" applyFill="1" applyBorder="1" applyAlignment="1">
      <alignment horizontal="right"/>
    </xf>
    <xf numFmtId="164" fontId="3" fillId="0" borderId="0" xfId="0" applyNumberFormat="1" applyFont="1" applyBorder="1"/>
    <xf numFmtId="164" fontId="3" fillId="0" borderId="0" xfId="0" applyNumberFormat="1" applyFont="1" applyFill="1" applyBorder="1"/>
    <xf numFmtId="0" fontId="5" fillId="0" borderId="0" xfId="0" applyFont="1"/>
    <xf numFmtId="3" fontId="0" fillId="0" borderId="0" xfId="0" applyNumberFormat="1" applyFill="1"/>
    <xf numFmtId="3" fontId="0" fillId="0" borderId="0" xfId="1" applyNumberFormat="1" applyFont="1" applyFill="1" applyBorder="1" applyAlignment="1" applyProtection="1"/>
    <xf numFmtId="0" fontId="0" fillId="0" borderId="0" xfId="0" applyAlignment="1">
      <alignment horizontal="center"/>
    </xf>
    <xf numFmtId="0" fontId="8" fillId="0" borderId="0" xfId="0" applyFont="1" applyAlignment="1">
      <alignment horizontal="center"/>
    </xf>
    <xf numFmtId="0" fontId="0" fillId="0" borderId="0" xfId="0" applyFont="1" applyAlignment="1">
      <alignment horizontal="right"/>
    </xf>
    <xf numFmtId="0" fontId="0" fillId="0" borderId="0" xfId="0" applyFont="1" applyFill="1"/>
    <xf numFmtId="166" fontId="0" fillId="0" borderId="0" xfId="1" applyFont="1" applyFill="1" applyBorder="1" applyAlignment="1" applyProtection="1"/>
    <xf numFmtId="0" fontId="0" fillId="0" borderId="0" xfId="0" applyFont="1" applyFill="1" applyBorder="1"/>
    <xf numFmtId="0" fontId="9" fillId="0" borderId="0" xfId="0" applyFont="1" applyFill="1"/>
    <xf numFmtId="0" fontId="0" fillId="0" borderId="8" xfId="0" applyFont="1" applyFill="1" applyBorder="1"/>
    <xf numFmtId="0" fontId="9" fillId="0" borderId="0" xfId="0" applyFont="1" applyFill="1" applyBorder="1"/>
    <xf numFmtId="0" fontId="8"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3" fontId="0" fillId="0" borderId="0" xfId="0" applyNumberFormat="1"/>
    <xf numFmtId="168" fontId="0" fillId="0" borderId="0" xfId="0" applyNumberFormat="1"/>
    <xf numFmtId="0" fontId="10" fillId="0" borderId="0" xfId="0" applyFont="1"/>
    <xf numFmtId="0" fontId="11" fillId="0" borderId="0" xfId="0" applyFont="1"/>
    <xf numFmtId="0" fontId="10" fillId="0" borderId="0" xfId="0" applyFont="1" applyAlignment="1">
      <alignment horizontal="center"/>
    </xf>
    <xf numFmtId="166" fontId="10" fillId="0" borderId="0" xfId="1" applyFont="1" applyFill="1" applyBorder="1" applyAlignment="1" applyProtection="1"/>
    <xf numFmtId="165" fontId="14" fillId="0" borderId="0" xfId="1" applyNumberFormat="1" applyFill="1" applyBorder="1" applyAlignment="1" applyProtection="1"/>
    <xf numFmtId="166" fontId="14" fillId="0" borderId="0" xfId="1" applyFill="1" applyBorder="1" applyAlignment="1" applyProtection="1"/>
    <xf numFmtId="10" fontId="10" fillId="0" borderId="0" xfId="1" applyNumberFormat="1" applyFont="1" applyFill="1" applyBorder="1" applyAlignment="1" applyProtection="1"/>
    <xf numFmtId="10" fontId="12" fillId="0" borderId="0" xfId="1" applyNumberFormat="1" applyFont="1" applyFill="1" applyBorder="1" applyAlignment="1" applyProtection="1"/>
    <xf numFmtId="10" fontId="14" fillId="0" borderId="0" xfId="1" applyNumberFormat="1" applyFill="1" applyBorder="1" applyAlignment="1" applyProtection="1"/>
    <xf numFmtId="166" fontId="12" fillId="0" borderId="0" xfId="1" applyFont="1" applyFill="1" applyBorder="1" applyAlignment="1" applyProtection="1"/>
    <xf numFmtId="0" fontId="12" fillId="0" borderId="0" xfId="0" applyFont="1"/>
    <xf numFmtId="10" fontId="10" fillId="0" borderId="0" xfId="0" applyNumberFormat="1" applyFont="1"/>
    <xf numFmtId="10" fontId="12" fillId="0" borderId="0" xfId="0" applyNumberFormat="1" applyFont="1"/>
    <xf numFmtId="0" fontId="13" fillId="0" borderId="0" xfId="0" applyFont="1"/>
    <xf numFmtId="0" fontId="10" fillId="0" borderId="0" xfId="0" applyFont="1" applyFill="1"/>
    <xf numFmtId="0" fontId="10" fillId="0" borderId="0" xfId="0" applyFont="1" applyAlignment="1">
      <alignment horizontal="center" wrapText="1"/>
    </xf>
    <xf numFmtId="10" fontId="10" fillId="0" borderId="0" xfId="0" applyNumberFormat="1" applyFont="1" applyAlignment="1">
      <alignment horizontal="center" wrapText="1"/>
    </xf>
    <xf numFmtId="164" fontId="10" fillId="0" borderId="0" xfId="0" applyNumberFormat="1" applyFont="1"/>
    <xf numFmtId="169" fontId="14" fillId="0" borderId="0" xfId="1" applyNumberFormat="1" applyFill="1" applyBorder="1" applyAlignment="1" applyProtection="1"/>
    <xf numFmtId="15" fontId="0" fillId="0" borderId="0" xfId="0" applyNumberFormat="1"/>
    <xf numFmtId="0" fontId="4" fillId="0" borderId="0" xfId="0" applyFont="1" applyBorder="1" applyAlignment="1">
      <alignment horizontal="center"/>
    </xf>
    <xf numFmtId="164" fontId="3" fillId="2" borderId="0" xfId="0" applyNumberFormat="1" applyFont="1" applyFill="1" applyBorder="1" applyAlignment="1">
      <alignment horizontal="right"/>
    </xf>
    <xf numFmtId="0" fontId="0" fillId="2" borderId="0" xfId="0" applyFill="1" applyAlignment="1">
      <alignment horizontal="center"/>
    </xf>
    <xf numFmtId="0" fontId="0" fillId="2" borderId="0" xfId="0" applyFont="1" applyFill="1" applyAlignment="1">
      <alignment horizontal="center"/>
    </xf>
    <xf numFmtId="3" fontId="7" fillId="2" borderId="0" xfId="1" applyNumberFormat="1" applyFont="1" applyFill="1" applyBorder="1" applyAlignment="1" applyProtection="1"/>
    <xf numFmtId="172" fontId="3" fillId="3" borderId="0" xfId="0" applyNumberFormat="1" applyFont="1" applyFill="1"/>
    <xf numFmtId="0" fontId="3" fillId="3" borderId="0" xfId="0" applyFont="1" applyFill="1"/>
    <xf numFmtId="38" fontId="3" fillId="3" borderId="1" xfId="0" applyNumberFormat="1" applyFont="1" applyFill="1" applyBorder="1"/>
    <xf numFmtId="1" fontId="1" fillId="2" borderId="0" xfId="0" applyNumberFormat="1" applyFont="1" applyFill="1" applyAlignment="1">
      <alignment horizontal="center"/>
    </xf>
    <xf numFmtId="0" fontId="0" fillId="2" borderId="0" xfId="0" applyFill="1"/>
    <xf numFmtId="164" fontId="1" fillId="2" borderId="0" xfId="0" applyNumberFormat="1" applyFont="1" applyFill="1" applyBorder="1" applyAlignment="1">
      <alignment horizontal="right"/>
    </xf>
    <xf numFmtId="164" fontId="3" fillId="2" borderId="0" xfId="0" applyNumberFormat="1" applyFont="1" applyFill="1" applyBorder="1"/>
    <xf numFmtId="171" fontId="1" fillId="2" borderId="0" xfId="0" applyNumberFormat="1" applyFont="1" applyFill="1" applyAlignment="1">
      <alignment horizontal="center"/>
    </xf>
    <xf numFmtId="165" fontId="1" fillId="2" borderId="0" xfId="0" applyNumberFormat="1" applyFont="1" applyFill="1" applyAlignment="1">
      <alignment horizontal="center"/>
    </xf>
    <xf numFmtId="165" fontId="3" fillId="2" borderId="9" xfId="0" applyNumberFormat="1" applyFont="1" applyFill="1" applyBorder="1" applyAlignment="1"/>
    <xf numFmtId="170" fontId="3" fillId="2" borderId="0" xfId="0" applyNumberFormat="1" applyFont="1" applyFill="1" applyAlignment="1">
      <alignment horizontal="center"/>
    </xf>
    <xf numFmtId="0" fontId="0" fillId="2" borderId="0" xfId="0" applyFont="1" applyFill="1"/>
    <xf numFmtId="172" fontId="1" fillId="2" borderId="0" xfId="0" applyNumberFormat="1" applyFont="1" applyFill="1" applyAlignment="1">
      <alignment horizontal="center"/>
    </xf>
    <xf numFmtId="0" fontId="2" fillId="2" borderId="0" xfId="0" applyFont="1" applyFill="1"/>
    <xf numFmtId="38" fontId="3" fillId="2" borderId="0" xfId="0" applyNumberFormat="1" applyFont="1" applyFill="1" applyBorder="1"/>
    <xf numFmtId="172" fontId="3" fillId="2" borderId="0" xfId="0" applyNumberFormat="1" applyFont="1" applyFill="1"/>
    <xf numFmtId="38" fontId="3" fillId="2" borderId="0" xfId="0" applyNumberFormat="1" applyFont="1" applyFill="1"/>
    <xf numFmtId="0" fontId="4" fillId="2" borderId="0" xfId="0" applyFont="1" applyFill="1"/>
    <xf numFmtId="0" fontId="3" fillId="2" borderId="0" xfId="0" applyFont="1" applyFill="1" applyAlignment="1">
      <alignment horizontal="center"/>
    </xf>
    <xf numFmtId="0" fontId="3" fillId="2" borderId="0" xfId="0" applyFont="1" applyFill="1"/>
    <xf numFmtId="0" fontId="3" fillId="2" borderId="0" xfId="0" applyFont="1" applyFill="1" applyBorder="1"/>
    <xf numFmtId="0" fontId="1" fillId="2" borderId="0" xfId="0" applyFont="1" applyFill="1" applyAlignment="1">
      <alignment horizontal="center"/>
    </xf>
    <xf numFmtId="0" fontId="1" fillId="2" borderId="0" xfId="0" applyFont="1" applyFill="1"/>
    <xf numFmtId="4" fontId="3" fillId="2" borderId="0" xfId="0" applyNumberFormat="1" applyFont="1" applyFill="1"/>
    <xf numFmtId="0" fontId="4" fillId="2" borderId="0" xfId="0" applyFont="1" applyFill="1" applyAlignment="1">
      <alignment horizontal="center"/>
    </xf>
    <xf numFmtId="0" fontId="4" fillId="2" borderId="0" xfId="0" applyFont="1" applyFill="1" applyBorder="1" applyAlignment="1">
      <alignment horizontal="center"/>
    </xf>
    <xf numFmtId="49" fontId="3" fillId="2" borderId="0" xfId="0" applyNumberFormat="1" applyFont="1" applyFill="1" applyAlignment="1">
      <alignment horizontal="center"/>
    </xf>
    <xf numFmtId="0" fontId="3" fillId="2" borderId="0" xfId="0" applyFont="1" applyFill="1" applyAlignment="1">
      <alignment horizontal="right"/>
    </xf>
    <xf numFmtId="171" fontId="3" fillId="2" borderId="9" xfId="0" applyNumberFormat="1" applyFont="1" applyFill="1" applyBorder="1" applyAlignment="1">
      <alignment horizontal="right"/>
    </xf>
    <xf numFmtId="165" fontId="1" fillId="2" borderId="0" xfId="0" applyNumberFormat="1" applyFont="1" applyFill="1" applyBorder="1" applyAlignment="1"/>
    <xf numFmtId="172" fontId="1" fillId="2" borderId="0" xfId="0" applyNumberFormat="1" applyFont="1" applyFill="1"/>
    <xf numFmtId="165" fontId="3" fillId="2" borderId="0" xfId="0" applyNumberFormat="1" applyFont="1" applyFill="1" applyAlignment="1"/>
    <xf numFmtId="165" fontId="3" fillId="2" borderId="0" xfId="0" applyNumberFormat="1" applyFont="1" applyFill="1" applyBorder="1" applyAlignment="1"/>
    <xf numFmtId="165" fontId="1" fillId="2" borderId="0" xfId="0" applyNumberFormat="1" applyFont="1" applyFill="1" applyAlignment="1"/>
    <xf numFmtId="38" fontId="1" fillId="2" borderId="0" xfId="0" applyNumberFormat="1" applyFont="1" applyFill="1" applyBorder="1"/>
    <xf numFmtId="165" fontId="3" fillId="2" borderId="12" xfId="0" applyNumberFormat="1" applyFont="1" applyFill="1" applyBorder="1" applyAlignment="1"/>
    <xf numFmtId="0" fontId="1" fillId="2" borderId="0" xfId="0" applyFont="1" applyFill="1" applyBorder="1"/>
    <xf numFmtId="3" fontId="1" fillId="2" borderId="0" xfId="0" applyNumberFormat="1" applyFont="1" applyFill="1"/>
    <xf numFmtId="3" fontId="1" fillId="2" borderId="0" xfId="0" applyNumberFormat="1" applyFont="1" applyFill="1" applyAlignment="1">
      <alignment horizontal="center"/>
    </xf>
    <xf numFmtId="3" fontId="3" fillId="2" borderId="0" xfId="0" applyNumberFormat="1" applyFont="1" applyFill="1"/>
    <xf numFmtId="3" fontId="3" fillId="2" borderId="13" xfId="0" applyNumberFormat="1" applyFont="1" applyFill="1" applyBorder="1"/>
    <xf numFmtId="165" fontId="3" fillId="2" borderId="10" xfId="0" applyNumberFormat="1" applyFont="1" applyFill="1" applyBorder="1" applyAlignment="1"/>
    <xf numFmtId="37" fontId="12" fillId="0" borderId="0" xfId="1" applyNumberFormat="1" applyFont="1" applyFill="1" applyBorder="1" applyAlignment="1" applyProtection="1"/>
    <xf numFmtId="0" fontId="5" fillId="2" borderId="0" xfId="0" applyFont="1" applyFill="1"/>
    <xf numFmtId="0" fontId="6" fillId="2" borderId="0" xfId="0" applyFont="1" applyFill="1" applyAlignment="1">
      <alignment horizontal="center"/>
    </xf>
    <xf numFmtId="3" fontId="6" fillId="2" borderId="0" xfId="0" applyNumberFormat="1" applyFont="1" applyFill="1" applyAlignment="1">
      <alignment horizontal="center"/>
    </xf>
    <xf numFmtId="0" fontId="6" fillId="2" borderId="0" xfId="0" applyFont="1" applyFill="1"/>
    <xf numFmtId="0" fontId="7" fillId="2" borderId="0" xfId="0" applyFont="1" applyFill="1"/>
    <xf numFmtId="3" fontId="7" fillId="2" borderId="0" xfId="0" applyNumberFormat="1" applyFont="1" applyFill="1"/>
    <xf numFmtId="3" fontId="7" fillId="2" borderId="0" xfId="0" applyNumberFormat="1" applyFont="1" applyFill="1" applyAlignment="1">
      <alignment horizontal="right"/>
    </xf>
    <xf numFmtId="3" fontId="5" fillId="2" borderId="0" xfId="0" applyNumberFormat="1" applyFont="1" applyFill="1"/>
    <xf numFmtId="3" fontId="5" fillId="2" borderId="0" xfId="0" applyNumberFormat="1" applyFont="1" applyFill="1" applyAlignment="1">
      <alignment horizontal="right"/>
    </xf>
    <xf numFmtId="3" fontId="7" fillId="2" borderId="0" xfId="0" applyNumberFormat="1" applyFont="1" applyFill="1" applyAlignment="1">
      <alignment horizontal="center"/>
    </xf>
    <xf numFmtId="3" fontId="6" fillId="2" borderId="0" xfId="1" applyNumberFormat="1" applyFont="1" applyFill="1" applyBorder="1" applyAlignment="1" applyProtection="1"/>
    <xf numFmtId="3" fontId="7" fillId="2" borderId="0" xfId="0" applyNumberFormat="1" applyFont="1" applyFill="1" applyAlignment="1">
      <alignment horizontal="center" wrapText="1"/>
    </xf>
    <xf numFmtId="3" fontId="2" fillId="2" borderId="0" xfId="1" applyNumberFormat="1" applyFont="1" applyFill="1" applyBorder="1" applyAlignment="1" applyProtection="1"/>
    <xf numFmtId="3" fontId="2" fillId="2" borderId="6" xfId="0" applyNumberFormat="1" applyFont="1" applyFill="1" applyBorder="1"/>
    <xf numFmtId="3" fontId="2" fillId="2" borderId="0" xfId="0" applyNumberFormat="1" applyFont="1" applyFill="1" applyBorder="1"/>
    <xf numFmtId="0" fontId="5" fillId="2" borderId="7" xfId="0" applyFont="1" applyFill="1" applyBorder="1"/>
    <xf numFmtId="3" fontId="5" fillId="2" borderId="7" xfId="0" applyNumberFormat="1" applyFont="1" applyFill="1" applyBorder="1"/>
    <xf numFmtId="3" fontId="7" fillId="2" borderId="0" xfId="0" applyNumberFormat="1" applyFont="1" applyFill="1" applyBorder="1" applyAlignment="1">
      <alignment horizontal="center"/>
    </xf>
    <xf numFmtId="3" fontId="5" fillId="2" borderId="0" xfId="1" applyNumberFormat="1" applyFont="1" applyFill="1" applyBorder="1" applyAlignment="1" applyProtection="1"/>
    <xf numFmtId="3" fontId="5" fillId="2" borderId="0" xfId="0" applyNumberFormat="1" applyFont="1" applyFill="1" applyAlignment="1">
      <alignment horizontal="center"/>
    </xf>
    <xf numFmtId="3" fontId="2" fillId="2" borderId="6" xfId="1" applyNumberFormat="1" applyFont="1" applyFill="1" applyBorder="1" applyAlignment="1" applyProtection="1"/>
    <xf numFmtId="0" fontId="8" fillId="2" borderId="0" xfId="0" applyFont="1" applyFill="1" applyAlignment="1">
      <alignment horizontal="center"/>
    </xf>
    <xf numFmtId="166" fontId="0" fillId="2" borderId="0" xfId="1" applyFont="1" applyFill="1" applyBorder="1" applyAlignment="1" applyProtection="1"/>
    <xf numFmtId="0" fontId="9" fillId="2" borderId="0" xfId="0" applyFont="1" applyFill="1"/>
    <xf numFmtId="0" fontId="9" fillId="2" borderId="0" xfId="0" applyFont="1" applyFill="1" applyBorder="1"/>
    <xf numFmtId="0" fontId="0" fillId="2" borderId="8" xfId="0" applyFont="1" applyFill="1" applyBorder="1"/>
    <xf numFmtId="171" fontId="3" fillId="2" borderId="0" xfId="0" applyNumberFormat="1" applyFont="1" applyFill="1"/>
    <xf numFmtId="3" fontId="7" fillId="2" borderId="0" xfId="1" applyNumberFormat="1" applyFont="1" applyFill="1" applyBorder="1" applyAlignment="1" applyProtection="1">
      <alignment horizontal="center"/>
    </xf>
    <xf numFmtId="3" fontId="6" fillId="2" borderId="8" xfId="1" applyNumberFormat="1" applyFont="1" applyFill="1" applyBorder="1" applyAlignment="1" applyProtection="1">
      <alignment horizontal="center"/>
    </xf>
    <xf numFmtId="3" fontId="0" fillId="2" borderId="0" xfId="1" applyNumberFormat="1" applyFont="1" applyFill="1" applyBorder="1" applyAlignment="1" applyProtection="1"/>
    <xf numFmtId="167" fontId="5" fillId="0" borderId="0" xfId="0" applyNumberFormat="1" applyFont="1"/>
    <xf numFmtId="167" fontId="2" fillId="2" borderId="0" xfId="0" applyNumberFormat="1" applyFont="1" applyFill="1" applyBorder="1" applyAlignment="1">
      <alignment horizontal="center"/>
    </xf>
    <xf numFmtId="167" fontId="5" fillId="2" borderId="0" xfId="0" applyNumberFormat="1" applyFont="1" applyFill="1"/>
    <xf numFmtId="173" fontId="5" fillId="2" borderId="0" xfId="0" applyNumberFormat="1" applyFont="1" applyFill="1"/>
    <xf numFmtId="167" fontId="5" fillId="2" borderId="0" xfId="0" applyNumberFormat="1" applyFont="1" applyFill="1" applyAlignment="1">
      <alignment horizontal="right"/>
    </xf>
    <xf numFmtId="167" fontId="2" fillId="2" borderId="0" xfId="0" applyNumberFormat="1" applyFont="1" applyFill="1"/>
    <xf numFmtId="167" fontId="2" fillId="2" borderId="0" xfId="0" applyNumberFormat="1" applyFont="1" applyFill="1" applyAlignment="1">
      <alignment horizontal="right"/>
    </xf>
    <xf numFmtId="167" fontId="2" fillId="0" borderId="0" xfId="0" applyNumberFormat="1" applyFont="1" applyBorder="1" applyAlignment="1">
      <alignment horizontal="center"/>
    </xf>
    <xf numFmtId="167" fontId="2" fillId="0" borderId="7" xfId="0" applyNumberFormat="1" applyFont="1" applyBorder="1" applyAlignment="1">
      <alignment horizontal="center"/>
    </xf>
    <xf numFmtId="0" fontId="2" fillId="0" borderId="7" xfId="0" applyFont="1" applyBorder="1" applyAlignment="1">
      <alignment horizontal="center"/>
    </xf>
    <xf numFmtId="173" fontId="5" fillId="0" borderId="0" xfId="0" applyNumberFormat="1" applyFont="1"/>
    <xf numFmtId="167" fontId="5" fillId="0" borderId="0" xfId="0" applyNumberFormat="1" applyFont="1" applyFill="1"/>
    <xf numFmtId="0" fontId="5" fillId="0" borderId="0" xfId="0" applyFont="1" applyFill="1"/>
    <xf numFmtId="171" fontId="5" fillId="0" borderId="0" xfId="0" applyNumberFormat="1" applyFont="1" applyFill="1"/>
    <xf numFmtId="167" fontId="2" fillId="0" borderId="0" xfId="0" applyNumberFormat="1" applyFont="1"/>
    <xf numFmtId="16" fontId="5" fillId="0" borderId="0" xfId="0" applyNumberFormat="1" applyFont="1"/>
    <xf numFmtId="0" fontId="10" fillId="2" borderId="0" xfId="0" applyFont="1" applyFill="1"/>
    <xf numFmtId="171" fontId="5" fillId="2" borderId="0" xfId="0" applyNumberFormat="1" applyFont="1" applyFill="1"/>
    <xf numFmtId="171" fontId="1" fillId="2" borderId="0" xfId="0" applyNumberFormat="1" applyFont="1" applyFill="1" applyBorder="1" applyAlignment="1">
      <alignment horizontal="right"/>
    </xf>
    <xf numFmtId="10" fontId="10" fillId="2" borderId="0" xfId="0" applyNumberFormat="1" applyFont="1" applyFill="1"/>
    <xf numFmtId="3" fontId="3" fillId="2" borderId="9" xfId="0" applyNumberFormat="1" applyFont="1" applyFill="1" applyBorder="1" applyAlignment="1"/>
    <xf numFmtId="3" fontId="3" fillId="2" borderId="10" xfId="0" applyNumberFormat="1" applyFont="1" applyFill="1" applyBorder="1" applyAlignment="1"/>
    <xf numFmtId="173" fontId="0" fillId="0" borderId="0" xfId="0" applyNumberFormat="1"/>
    <xf numFmtId="49" fontId="0" fillId="0" borderId="0" xfId="0" applyNumberFormat="1" applyAlignment="1">
      <alignment horizontal="center"/>
    </xf>
    <xf numFmtId="173" fontId="0" fillId="0" borderId="0" xfId="0" applyNumberFormat="1" applyAlignment="1">
      <alignment horizontal="right"/>
    </xf>
    <xf numFmtId="173" fontId="0" fillId="2" borderId="0" xfId="1" applyNumberFormat="1" applyFont="1" applyFill="1" applyBorder="1" applyAlignment="1" applyProtection="1"/>
    <xf numFmtId="173" fontId="0" fillId="2" borderId="8" xfId="0" applyNumberFormat="1" applyFont="1" applyFill="1" applyBorder="1"/>
    <xf numFmtId="173" fontId="0" fillId="2" borderId="0" xfId="0" applyNumberFormat="1" applyFill="1"/>
    <xf numFmtId="173" fontId="0" fillId="0" borderId="0" xfId="1" applyNumberFormat="1" applyFont="1" applyFill="1" applyBorder="1" applyAlignment="1" applyProtection="1"/>
    <xf numFmtId="173" fontId="0" fillId="0" borderId="8" xfId="0" applyNumberFormat="1" applyFont="1" applyFill="1" applyBorder="1"/>
    <xf numFmtId="173" fontId="0" fillId="2" borderId="7" xfId="1" applyNumberFormat="1" applyFont="1" applyFill="1" applyBorder="1" applyAlignment="1" applyProtection="1"/>
    <xf numFmtId="173" fontId="0" fillId="0" borderId="7" xfId="1" applyNumberFormat="1" applyFont="1" applyFill="1" applyBorder="1" applyAlignment="1" applyProtection="1"/>
    <xf numFmtId="0" fontId="18" fillId="0" borderId="0" xfId="0" applyFont="1" applyBorder="1"/>
    <xf numFmtId="0" fontId="1" fillId="4" borderId="0" xfId="0" applyFont="1" applyFill="1"/>
    <xf numFmtId="3" fontId="3" fillId="5" borderId="0" xfId="0" applyNumberFormat="1" applyFont="1" applyFill="1" applyBorder="1"/>
    <xf numFmtId="3" fontId="3" fillId="5" borderId="13" xfId="0" applyNumberFormat="1" applyFont="1" applyFill="1" applyBorder="1"/>
    <xf numFmtId="172" fontId="3" fillId="5" borderId="0" xfId="0" applyNumberFormat="1" applyFont="1" applyFill="1"/>
    <xf numFmtId="165" fontId="3" fillId="5" borderId="9" xfId="0" applyNumberFormat="1" applyFont="1" applyFill="1" applyBorder="1" applyAlignment="1"/>
    <xf numFmtId="167" fontId="5" fillId="2" borderId="0" xfId="0" applyNumberFormat="1" applyFont="1" applyFill="1" applyAlignment="1">
      <alignment horizontal="left"/>
    </xf>
    <xf numFmtId="0" fontId="5" fillId="0" borderId="15" xfId="0" applyFont="1" applyBorder="1"/>
    <xf numFmtId="167" fontId="5" fillId="0" borderId="15" xfId="0" applyNumberFormat="1" applyFont="1" applyBorder="1"/>
    <xf numFmtId="3" fontId="3" fillId="2" borderId="0" xfId="0" applyNumberFormat="1" applyFont="1" applyFill="1" applyBorder="1"/>
    <xf numFmtId="0" fontId="3" fillId="2" borderId="13" xfId="0" applyFont="1" applyFill="1" applyBorder="1"/>
    <xf numFmtId="3" fontId="3" fillId="2" borderId="14" xfId="0" applyNumberFormat="1" applyFont="1" applyFill="1" applyBorder="1"/>
    <xf numFmtId="10" fontId="3" fillId="2" borderId="0" xfId="0" applyNumberFormat="1" applyFont="1" applyFill="1"/>
    <xf numFmtId="173" fontId="0" fillId="2" borderId="18" xfId="1" applyNumberFormat="1" applyFont="1" applyFill="1" applyBorder="1" applyAlignment="1" applyProtection="1"/>
    <xf numFmtId="10" fontId="12" fillId="6" borderId="0" xfId="0" applyNumberFormat="1" applyFont="1" applyFill="1"/>
    <xf numFmtId="10" fontId="12" fillId="7" borderId="0" xfId="0" applyNumberFormat="1" applyFont="1" applyFill="1"/>
    <xf numFmtId="0" fontId="10" fillId="6" borderId="0" xfId="0" applyFont="1" applyFill="1"/>
    <xf numFmtId="2" fontId="3" fillId="2" borderId="0" xfId="0" applyNumberFormat="1" applyFont="1" applyFill="1" applyAlignment="1">
      <alignment horizontal="center"/>
    </xf>
    <xf numFmtId="164" fontId="1" fillId="2" borderId="0" xfId="0" applyNumberFormat="1" applyFont="1" applyFill="1"/>
    <xf numFmtId="3" fontId="1" fillId="2" borderId="0" xfId="0" applyNumberFormat="1" applyFont="1" applyFill="1" applyBorder="1" applyAlignment="1">
      <alignment horizontal="right"/>
    </xf>
    <xf numFmtId="164" fontId="1" fillId="2" borderId="0" xfId="0" applyNumberFormat="1" applyFont="1" applyFill="1" applyBorder="1" applyAlignment="1">
      <alignment horizontal="left"/>
    </xf>
    <xf numFmtId="38" fontId="1" fillId="3" borderId="0" xfId="0" applyNumberFormat="1" applyFont="1" applyFill="1" applyBorder="1"/>
    <xf numFmtId="172" fontId="1" fillId="3" borderId="0" xfId="0" applyNumberFormat="1" applyFont="1" applyFill="1"/>
    <xf numFmtId="164" fontId="1" fillId="2" borderId="11" xfId="0" applyNumberFormat="1" applyFont="1" applyFill="1" applyBorder="1" applyAlignment="1">
      <alignment horizontal="right"/>
    </xf>
    <xf numFmtId="3" fontId="3" fillId="0" borderId="0" xfId="0" applyNumberFormat="1" applyFont="1"/>
    <xf numFmtId="165" fontId="1" fillId="2" borderId="12" xfId="0" applyNumberFormat="1" applyFont="1" applyFill="1" applyBorder="1" applyAlignment="1"/>
    <xf numFmtId="171" fontId="3" fillId="2" borderId="0" xfId="0" applyNumberFormat="1" applyFont="1" applyFill="1" applyBorder="1"/>
    <xf numFmtId="3" fontId="3" fillId="5" borderId="0" xfId="0" applyNumberFormat="1" applyFont="1" applyFill="1"/>
    <xf numFmtId="3" fontId="1" fillId="2" borderId="14" xfId="0" applyNumberFormat="1" applyFont="1" applyFill="1" applyBorder="1" applyAlignment="1">
      <alignment horizontal="center"/>
    </xf>
    <xf numFmtId="165" fontId="1" fillId="2" borderId="14" xfId="0" applyNumberFormat="1" applyFont="1" applyFill="1" applyBorder="1" applyAlignment="1">
      <alignment horizontal="center"/>
    </xf>
    <xf numFmtId="164" fontId="1" fillId="2" borderId="19" xfId="0" applyNumberFormat="1" applyFont="1" applyFill="1" applyBorder="1" applyAlignment="1">
      <alignment horizontal="right"/>
    </xf>
    <xf numFmtId="171" fontId="0" fillId="2" borderId="0" xfId="1" applyNumberFormat="1" applyFont="1" applyFill="1" applyBorder="1" applyAlignment="1" applyProtection="1"/>
    <xf numFmtId="0" fontId="0" fillId="0" borderId="0" xfId="0"/>
    <xf numFmtId="0" fontId="10" fillId="0" borderId="0" xfId="0" applyFont="1" applyAlignment="1">
      <alignment horizontal="center"/>
    </xf>
    <xf numFmtId="166" fontId="10" fillId="0" borderId="0" xfId="1" applyFont="1" applyFill="1" applyBorder="1" applyAlignment="1" applyProtection="1"/>
    <xf numFmtId="166" fontId="14" fillId="0" borderId="0" xfId="1" applyFill="1" applyBorder="1" applyAlignment="1" applyProtection="1"/>
    <xf numFmtId="10" fontId="12" fillId="0" borderId="0" xfId="1" applyNumberFormat="1" applyFont="1" applyFill="1" applyBorder="1" applyAlignment="1" applyProtection="1"/>
    <xf numFmtId="3" fontId="10" fillId="0" borderId="0" xfId="1" applyNumberFormat="1" applyFont="1" applyFill="1" applyBorder="1" applyAlignment="1" applyProtection="1"/>
    <xf numFmtId="4" fontId="10" fillId="2" borderId="0" xfId="1" applyNumberFormat="1" applyFont="1" applyFill="1" applyBorder="1" applyAlignment="1" applyProtection="1"/>
    <xf numFmtId="0" fontId="10" fillId="2" borderId="0" xfId="0" applyFont="1" applyFill="1"/>
    <xf numFmtId="166" fontId="14" fillId="0" borderId="0" xfId="1" applyFill="1" applyBorder="1" applyAlignment="1" applyProtection="1">
      <alignment horizontal="right"/>
    </xf>
    <xf numFmtId="10" fontId="12" fillId="7" borderId="0" xfId="0" applyNumberFormat="1" applyFont="1" applyFill="1"/>
    <xf numFmtId="166" fontId="10" fillId="2" borderId="0" xfId="1" applyFont="1" applyFill="1" applyBorder="1" applyAlignment="1" applyProtection="1"/>
    <xf numFmtId="10" fontId="12" fillId="2" borderId="0" xfId="1" applyNumberFormat="1" applyFont="1" applyFill="1" applyBorder="1" applyAlignment="1" applyProtection="1"/>
    <xf numFmtId="171" fontId="0" fillId="2" borderId="0" xfId="0" applyNumberFormat="1" applyFill="1"/>
    <xf numFmtId="165" fontId="3" fillId="2" borderId="19" xfId="0" applyNumberFormat="1" applyFont="1" applyFill="1" applyBorder="1" applyAlignment="1"/>
    <xf numFmtId="171" fontId="3" fillId="2" borderId="14" xfId="0" applyNumberFormat="1" applyFont="1" applyFill="1" applyBorder="1"/>
    <xf numFmtId="0" fontId="2" fillId="0" borderId="0" xfId="0" applyFont="1" applyBorder="1" applyAlignment="1">
      <alignment horizontal="left"/>
    </xf>
    <xf numFmtId="0" fontId="7" fillId="2" borderId="0" xfId="0" applyFont="1" applyFill="1" applyAlignment="1">
      <alignment horizontal="center"/>
    </xf>
    <xf numFmtId="0" fontId="5" fillId="2" borderId="0" xfId="0" applyFont="1" applyFill="1" applyAlignment="1">
      <alignment horizontal="center"/>
    </xf>
    <xf numFmtId="0" fontId="5" fillId="2" borderId="7" xfId="0" applyFont="1" applyFill="1" applyBorder="1" applyAlignment="1">
      <alignment horizontal="center"/>
    </xf>
    <xf numFmtId="0" fontId="20" fillId="2" borderId="0" xfId="0" applyFont="1" applyFill="1" applyAlignment="1">
      <alignment horizontal="center"/>
    </xf>
    <xf numFmtId="0" fontId="20" fillId="2" borderId="0" xfId="0" applyFont="1" applyFill="1" applyAlignment="1"/>
    <xf numFmtId="3" fontId="21" fillId="2" borderId="0" xfId="0" applyNumberFormat="1" applyFont="1" applyFill="1"/>
    <xf numFmtId="0" fontId="20" fillId="2" borderId="0" xfId="0" applyFont="1" applyFill="1"/>
    <xf numFmtId="167" fontId="5" fillId="2" borderId="0" xfId="0" applyNumberFormat="1" applyFont="1" applyFill="1" applyAlignment="1">
      <alignment horizontal="right" vertical="top"/>
    </xf>
    <xf numFmtId="0" fontId="22" fillId="0" borderId="0" xfId="0" applyFont="1"/>
    <xf numFmtId="4" fontId="22" fillId="0" borderId="0" xfId="0" applyNumberFormat="1" applyFont="1"/>
    <xf numFmtId="0" fontId="21" fillId="0" borderId="0" xfId="0" applyFont="1"/>
    <xf numFmtId="0" fontId="23" fillId="0" borderId="0" xfId="0" applyFont="1"/>
    <xf numFmtId="0" fontId="24" fillId="0" borderId="0" xfId="0" applyFont="1"/>
    <xf numFmtId="0" fontId="3" fillId="0" borderId="16" xfId="0" applyFont="1" applyBorder="1" applyAlignment="1">
      <alignment wrapText="1"/>
    </xf>
    <xf numFmtId="0" fontId="3" fillId="0" borderId="17" xfId="0" applyFont="1" applyBorder="1" applyAlignment="1">
      <alignment wrapText="1"/>
    </xf>
    <xf numFmtId="173" fontId="1" fillId="2" borderId="0" xfId="0" applyNumberFormat="1" applyFont="1" applyFill="1"/>
    <xf numFmtId="173" fontId="1" fillId="5" borderId="0" xfId="0" applyNumberFormat="1" applyFont="1" applyFill="1"/>
    <xf numFmtId="0" fontId="25" fillId="0" borderId="0" xfId="0" applyFont="1"/>
    <xf numFmtId="0" fontId="26" fillId="0" borderId="0" xfId="0" applyFont="1"/>
    <xf numFmtId="49" fontId="26" fillId="0" borderId="0" xfId="0" applyNumberFormat="1" applyFont="1" applyAlignment="1">
      <alignment horizontal="center"/>
    </xf>
    <xf numFmtId="175" fontId="25" fillId="0" borderId="0" xfId="0" applyNumberFormat="1" applyFont="1" applyFill="1" applyBorder="1"/>
    <xf numFmtId="173" fontId="25" fillId="0" borderId="0" xfId="0" applyNumberFormat="1" applyFont="1" applyFill="1" applyBorder="1"/>
    <xf numFmtId="175" fontId="26" fillId="0" borderId="0" xfId="0" applyNumberFormat="1" applyFont="1" applyFill="1" applyBorder="1"/>
    <xf numFmtId="175" fontId="26" fillId="0" borderId="0" xfId="0" applyNumberFormat="1" applyFont="1" applyFill="1" applyAlignment="1">
      <alignment horizontal="right"/>
    </xf>
    <xf numFmtId="173" fontId="25" fillId="0" borderId="0" xfId="0" applyNumberFormat="1" applyFont="1" applyFill="1" applyAlignment="1">
      <alignment horizontal="right"/>
    </xf>
    <xf numFmtId="175" fontId="25" fillId="0" borderId="20" xfId="0" applyNumberFormat="1" applyFont="1" applyFill="1" applyBorder="1"/>
    <xf numFmtId="173" fontId="25" fillId="0" borderId="20" xfId="0" applyNumberFormat="1" applyFont="1" applyFill="1" applyBorder="1"/>
    <xf numFmtId="164" fontId="1" fillId="8" borderId="0" xfId="0" applyNumberFormat="1" applyFont="1" applyFill="1"/>
    <xf numFmtId="1" fontId="1" fillId="8" borderId="0" xfId="0" applyNumberFormat="1" applyFont="1" applyFill="1" applyAlignment="1">
      <alignment horizontal="center"/>
    </xf>
    <xf numFmtId="3" fontId="3" fillId="8" borderId="0" xfId="0" applyNumberFormat="1" applyFont="1" applyFill="1" applyBorder="1" applyAlignment="1">
      <alignment horizontal="right"/>
    </xf>
    <xf numFmtId="3" fontId="1" fillId="8" borderId="0" xfId="0" applyNumberFormat="1" applyFont="1" applyFill="1" applyBorder="1" applyAlignment="1">
      <alignment horizontal="right"/>
    </xf>
    <xf numFmtId="164" fontId="1" fillId="8" borderId="0" xfId="0" applyNumberFormat="1" applyFont="1" applyFill="1" applyBorder="1" applyAlignment="1">
      <alignment horizontal="right"/>
    </xf>
    <xf numFmtId="164" fontId="3" fillId="8" borderId="2" xfId="0" applyNumberFormat="1" applyFont="1" applyFill="1" applyBorder="1" applyAlignment="1">
      <alignment horizontal="right"/>
    </xf>
    <xf numFmtId="164" fontId="3" fillId="8" borderId="0" xfId="0" applyNumberFormat="1" applyFont="1" applyFill="1" applyBorder="1" applyAlignment="1">
      <alignment horizontal="right"/>
    </xf>
    <xf numFmtId="164" fontId="3" fillId="8" borderId="0" xfId="0" applyNumberFormat="1" applyFont="1" applyFill="1" applyBorder="1"/>
    <xf numFmtId="0" fontId="3" fillId="8" borderId="0" xfId="0" applyFont="1" applyFill="1" applyBorder="1"/>
    <xf numFmtId="0" fontId="3" fillId="8" borderId="14" xfId="0" applyFont="1" applyFill="1" applyBorder="1"/>
    <xf numFmtId="164" fontId="3" fillId="8" borderId="3" xfId="0" applyNumberFormat="1" applyFont="1" applyFill="1" applyBorder="1" applyAlignment="1">
      <alignment horizontal="right"/>
    </xf>
    <xf numFmtId="164" fontId="3" fillId="8" borderId="14" xfId="0" applyNumberFormat="1" applyFont="1" applyFill="1" applyBorder="1" applyAlignment="1">
      <alignment horizontal="right"/>
    </xf>
    <xf numFmtId="3" fontId="3" fillId="8" borderId="14" xfId="0" applyNumberFormat="1" applyFont="1" applyFill="1" applyBorder="1"/>
    <xf numFmtId="173" fontId="25" fillId="8" borderId="0" xfId="0" applyNumberFormat="1" applyFont="1" applyFill="1" applyBorder="1"/>
    <xf numFmtId="176" fontId="25" fillId="8" borderId="0" xfId="0" applyNumberFormat="1" applyFont="1" applyFill="1"/>
    <xf numFmtId="173" fontId="25" fillId="8" borderId="20" xfId="0" applyNumberFormat="1" applyFont="1" applyFill="1" applyBorder="1"/>
    <xf numFmtId="164" fontId="3" fillId="8" borderId="0" xfId="0" applyNumberFormat="1" applyFont="1" applyFill="1" applyAlignment="1">
      <alignment horizontal="right"/>
    </xf>
    <xf numFmtId="164" fontId="1" fillId="8" borderId="11" xfId="0" applyNumberFormat="1" applyFont="1" applyFill="1" applyBorder="1" applyAlignment="1">
      <alignment horizontal="right"/>
    </xf>
    <xf numFmtId="0" fontId="3" fillId="8" borderId="0" xfId="0" applyFont="1" applyFill="1"/>
    <xf numFmtId="171" fontId="1" fillId="8" borderId="0" xfId="0" applyNumberFormat="1" applyFont="1" applyFill="1"/>
    <xf numFmtId="171" fontId="1" fillId="8" borderId="0" xfId="0" applyNumberFormat="1" applyFont="1" applyFill="1" applyAlignment="1">
      <alignment horizontal="center"/>
    </xf>
    <xf numFmtId="3" fontId="3" fillId="8" borderId="9" xfId="0" applyNumberFormat="1" applyFont="1" applyFill="1" applyBorder="1" applyAlignment="1">
      <alignment horizontal="right"/>
    </xf>
    <xf numFmtId="171" fontId="3" fillId="8" borderId="1" xfId="0" applyNumberFormat="1" applyFont="1" applyFill="1" applyBorder="1" applyAlignment="1">
      <alignment horizontal="right"/>
    </xf>
    <xf numFmtId="171" fontId="3" fillId="8" borderId="9" xfId="0" applyNumberFormat="1" applyFont="1" applyFill="1" applyBorder="1" applyAlignment="1">
      <alignment horizontal="right"/>
    </xf>
    <xf numFmtId="171" fontId="1" fillId="8" borderId="0" xfId="0" applyNumberFormat="1" applyFont="1" applyFill="1" applyBorder="1" applyAlignment="1">
      <alignment horizontal="right"/>
    </xf>
    <xf numFmtId="171" fontId="3" fillId="8" borderId="9" xfId="0" applyNumberFormat="1" applyFont="1" applyFill="1" applyBorder="1"/>
    <xf numFmtId="171" fontId="3" fillId="8" borderId="14" xfId="0" applyNumberFormat="1" applyFont="1" applyFill="1" applyBorder="1"/>
    <xf numFmtId="171" fontId="3" fillId="8" borderId="0" xfId="0" applyNumberFormat="1" applyFont="1" applyFill="1" applyBorder="1"/>
    <xf numFmtId="171" fontId="3" fillId="8" borderId="12" xfId="0" applyNumberFormat="1" applyFont="1" applyFill="1" applyBorder="1"/>
    <xf numFmtId="171" fontId="3" fillId="8" borderId="0" xfId="0" applyNumberFormat="1" applyFont="1" applyFill="1" applyBorder="1" applyAlignment="1">
      <alignment horizontal="right"/>
    </xf>
    <xf numFmtId="171" fontId="3" fillId="8" borderId="4" xfId="0" applyNumberFormat="1" applyFont="1" applyFill="1" applyBorder="1" applyAlignment="1">
      <alignment horizontal="right"/>
    </xf>
    <xf numFmtId="3" fontId="3" fillId="8" borderId="13" xfId="0" applyNumberFormat="1" applyFont="1" applyFill="1" applyBorder="1"/>
    <xf numFmtId="171" fontId="3" fillId="8" borderId="14" xfId="0" applyNumberFormat="1" applyFont="1" applyFill="1" applyBorder="1" applyAlignment="1">
      <alignment horizontal="right"/>
    </xf>
    <xf numFmtId="171" fontId="3" fillId="8" borderId="5" xfId="0" applyNumberFormat="1" applyFont="1" applyFill="1" applyBorder="1" applyAlignment="1">
      <alignment horizontal="right"/>
    </xf>
    <xf numFmtId="171" fontId="1" fillId="8" borderId="14" xfId="0" applyNumberFormat="1" applyFont="1" applyFill="1" applyBorder="1" applyAlignment="1">
      <alignment horizontal="center"/>
    </xf>
    <xf numFmtId="171" fontId="3" fillId="8" borderId="13" xfId="0" applyNumberFormat="1" applyFont="1" applyFill="1" applyBorder="1" applyAlignment="1">
      <alignment horizontal="right"/>
    </xf>
    <xf numFmtId="164" fontId="1" fillId="8" borderId="19" xfId="0" applyNumberFormat="1" applyFont="1" applyFill="1" applyBorder="1" applyAlignment="1">
      <alignment horizontal="right"/>
    </xf>
    <xf numFmtId="171" fontId="3" fillId="8" borderId="0" xfId="0" applyNumberFormat="1" applyFont="1" applyFill="1" applyAlignment="1">
      <alignment horizontal="right"/>
    </xf>
    <xf numFmtId="171" fontId="3" fillId="8" borderId="0" xfId="0" applyNumberFormat="1" applyFont="1" applyFill="1"/>
    <xf numFmtId="173" fontId="0" fillId="2" borderId="0" xfId="0" applyNumberFormat="1" applyFont="1" applyFill="1" applyBorder="1"/>
    <xf numFmtId="0" fontId="5" fillId="2" borderId="21" xfId="0" applyFont="1" applyFill="1" applyBorder="1"/>
    <xf numFmtId="167" fontId="5" fillId="2" borderId="21" xfId="0" applyNumberFormat="1" applyFont="1" applyFill="1" applyBorder="1"/>
    <xf numFmtId="0" fontId="2" fillId="2" borderId="21" xfId="0" applyFont="1" applyFill="1" applyBorder="1"/>
    <xf numFmtId="0" fontId="5" fillId="2" borderId="21" xfId="0" applyNumberFormat="1" applyFont="1" applyFill="1" applyBorder="1"/>
    <xf numFmtId="167" fontId="2" fillId="2" borderId="21" xfId="0" applyNumberFormat="1" applyFont="1" applyFill="1" applyBorder="1"/>
    <xf numFmtId="0" fontId="2" fillId="2" borderId="21" xfId="0" applyFont="1" applyFill="1" applyBorder="1" applyAlignment="1">
      <alignment horizontal="center"/>
    </xf>
    <xf numFmtId="167" fontId="2" fillId="2" borderId="21" xfId="0" applyNumberFormat="1" applyFont="1" applyFill="1" applyBorder="1" applyAlignment="1">
      <alignment horizontal="center"/>
    </xf>
    <xf numFmtId="173" fontId="5" fillId="2" borderId="21" xfId="0" applyNumberFormat="1" applyFont="1" applyFill="1" applyBorder="1"/>
    <xf numFmtId="167" fontId="5" fillId="2" borderId="21" xfId="0" applyNumberFormat="1" applyFont="1" applyFill="1" applyBorder="1" applyAlignment="1">
      <alignment horizontal="right"/>
    </xf>
    <xf numFmtId="16" fontId="5" fillId="2" borderId="21" xfId="0" applyNumberFormat="1" applyFont="1" applyFill="1" applyBorder="1"/>
    <xf numFmtId="167" fontId="2" fillId="2" borderId="21" xfId="0" applyNumberFormat="1" applyFont="1" applyFill="1" applyBorder="1" applyAlignment="1">
      <alignment horizontal="left"/>
    </xf>
    <xf numFmtId="167" fontId="5" fillId="0" borderId="21" xfId="0" applyNumberFormat="1" applyFont="1" applyBorder="1"/>
    <xf numFmtId="0" fontId="5" fillId="0" borderId="21" xfId="0" applyFont="1" applyBorder="1"/>
    <xf numFmtId="167" fontId="2" fillId="2" borderId="21" xfId="0" applyNumberFormat="1" applyFont="1" applyFill="1" applyBorder="1" applyAlignment="1">
      <alignment horizontal="right"/>
    </xf>
    <xf numFmtId="173" fontId="2" fillId="2" borderId="21" xfId="0" applyNumberFormat="1" applyFont="1" applyFill="1" applyBorder="1"/>
    <xf numFmtId="0" fontId="5" fillId="10" borderId="21" xfId="0" applyFont="1" applyFill="1" applyBorder="1"/>
    <xf numFmtId="167" fontId="2" fillId="10" borderId="21" xfId="0" applyNumberFormat="1" applyFont="1" applyFill="1" applyBorder="1" applyAlignment="1">
      <alignment horizontal="center"/>
    </xf>
    <xf numFmtId="167" fontId="5" fillId="10" borderId="21" xfId="0" applyNumberFormat="1" applyFont="1" applyFill="1" applyBorder="1"/>
    <xf numFmtId="0" fontId="2" fillId="10" borderId="21" xfId="0" applyFont="1" applyFill="1" applyBorder="1"/>
    <xf numFmtId="173" fontId="2" fillId="10" borderId="21" xfId="0" applyNumberFormat="1" applyFont="1" applyFill="1" applyBorder="1"/>
    <xf numFmtId="167" fontId="2" fillId="10" borderId="21" xfId="0" applyNumberFormat="1" applyFont="1" applyFill="1" applyBorder="1"/>
    <xf numFmtId="173" fontId="5" fillId="10" borderId="21" xfId="0" applyNumberFormat="1" applyFont="1" applyFill="1" applyBorder="1"/>
    <xf numFmtId="0" fontId="5" fillId="10" borderId="0" xfId="0" applyFont="1" applyFill="1"/>
    <xf numFmtId="173" fontId="5" fillId="10" borderId="0" xfId="0" applyNumberFormat="1" applyFont="1" applyFill="1"/>
    <xf numFmtId="173" fontId="5" fillId="9" borderId="0" xfId="0" applyNumberFormat="1" applyFont="1" applyFill="1"/>
    <xf numFmtId="0" fontId="27" fillId="10" borderId="0" xfId="0" applyFont="1" applyFill="1"/>
    <xf numFmtId="0" fontId="2" fillId="9" borderId="21" xfId="0" applyFont="1" applyFill="1" applyBorder="1"/>
    <xf numFmtId="0" fontId="28" fillId="2" borderId="0" xfId="0" applyFont="1" applyFill="1"/>
    <xf numFmtId="3" fontId="28" fillId="2" borderId="0" xfId="0" applyNumberFormat="1" applyFont="1" applyFill="1"/>
    <xf numFmtId="0" fontId="29" fillId="8" borderId="0" xfId="0" applyFont="1" applyFill="1"/>
    <xf numFmtId="171" fontId="29" fillId="8" borderId="0" xfId="0" applyNumberFormat="1" applyFont="1" applyFill="1"/>
    <xf numFmtId="0" fontId="29" fillId="2" borderId="0" xfId="0" applyFont="1" applyFill="1"/>
    <xf numFmtId="171" fontId="28" fillId="2" borderId="0" xfId="0" applyNumberFormat="1" applyFont="1" applyFill="1"/>
    <xf numFmtId="0" fontId="4" fillId="0" borderId="0" xfId="0" applyFont="1" applyBorder="1" applyAlignment="1">
      <alignment horizontal="center"/>
    </xf>
    <xf numFmtId="0" fontId="2" fillId="0" borderId="0" xfId="0" applyFont="1" applyBorder="1" applyAlignment="1">
      <alignment horizontal="left"/>
    </xf>
    <xf numFmtId="167" fontId="2" fillId="0" borderId="0" xfId="0" applyNumberFormat="1" applyFont="1" applyBorder="1" applyAlignment="1">
      <alignment horizontal="center"/>
    </xf>
    <xf numFmtId="0" fontId="2" fillId="2" borderId="0" xfId="0" applyFont="1" applyFill="1" applyBorder="1" applyAlignment="1">
      <alignment horizontal="left"/>
    </xf>
    <xf numFmtId="167" fontId="2" fillId="2" borderId="0" xfId="0" applyNumberFormat="1" applyFont="1" applyFill="1" applyBorder="1" applyAlignment="1">
      <alignment horizontal="center"/>
    </xf>
    <xf numFmtId="167" fontId="2" fillId="2" borderId="21" xfId="0" applyNumberFormat="1" applyFont="1" applyFill="1" applyBorder="1" applyAlignment="1"/>
    <xf numFmtId="167" fontId="2" fillId="10" borderId="21" xfId="0" applyNumberFormat="1" applyFont="1" applyFill="1" applyBorder="1" applyAlignment="1">
      <alignment horizontal="center"/>
    </xf>
  </cellXfs>
  <cellStyles count="9">
    <cellStyle name="Currency" xfId="1" builtinId="4"/>
    <cellStyle name="Currency 2" xfId="8"/>
    <cellStyle name="Heading" xfId="3"/>
    <cellStyle name="Heading1" xfId="4"/>
    <cellStyle name="Normal" xfId="0" builtinId="0"/>
    <cellStyle name="Normal 2" xfId="2"/>
    <cellStyle name="Normal 3" xfId="7"/>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8"/>
  <sheetViews>
    <sheetView view="pageLayout" zoomScaleNormal="130" workbookViewId="0">
      <selection activeCell="H9" sqref="H9"/>
    </sheetView>
  </sheetViews>
  <sheetFormatPr defaultColWidth="8.7109375" defaultRowHeight="11.25"/>
  <cols>
    <col min="1" max="1" width="11.42578125" style="91" customWidth="1"/>
    <col min="2" max="2" width="29.5703125" style="91" customWidth="1"/>
    <col min="3" max="3" width="1.140625" style="91" hidden="1" customWidth="1"/>
    <col min="4" max="4" width="9.5703125" style="91" hidden="1" customWidth="1"/>
    <col min="5" max="5" width="1.140625" style="91" customWidth="1"/>
    <col min="6" max="6" width="9.7109375" style="141" hidden="1" customWidth="1"/>
    <col min="7" max="7" width="4" style="91" customWidth="1"/>
    <col min="8" max="8" width="10" style="91" customWidth="1"/>
    <col min="9" max="9" width="1.140625" style="91" customWidth="1"/>
    <col min="10" max="10" width="7.7109375" style="91" customWidth="1"/>
    <col min="11" max="11" width="7.42578125" style="87" customWidth="1"/>
    <col min="12" max="16384" width="8.7109375" style="91"/>
  </cols>
  <sheetData>
    <row r="4" spans="1:11">
      <c r="A4" s="82"/>
      <c r="D4" s="75" t="s">
        <v>434</v>
      </c>
      <c r="E4" s="75"/>
      <c r="F4" s="79" t="s">
        <v>445</v>
      </c>
      <c r="G4" s="75"/>
      <c r="H4" s="75" t="s">
        <v>436</v>
      </c>
      <c r="I4" s="75"/>
      <c r="J4" s="80" t="s">
        <v>0</v>
      </c>
      <c r="K4" s="84" t="s">
        <v>1</v>
      </c>
    </row>
    <row r="5" spans="1:11">
      <c r="A5" s="194"/>
      <c r="B5" s="94" t="s">
        <v>2</v>
      </c>
      <c r="F5" s="141" t="s">
        <v>18</v>
      </c>
    </row>
    <row r="6" spans="1:11">
      <c r="A6" s="194">
        <v>301.10000000000002</v>
      </c>
      <c r="B6" s="91" t="s">
        <v>3</v>
      </c>
      <c r="D6" s="109">
        <v>613668</v>
      </c>
      <c r="E6" s="78"/>
      <c r="F6" s="186"/>
      <c r="G6" s="86"/>
      <c r="H6" s="240">
        <v>617000</v>
      </c>
      <c r="I6" s="86"/>
      <c r="J6" s="107">
        <f>SUM(H6)-D6</f>
        <v>3332</v>
      </c>
      <c r="K6" s="87">
        <f>J6/D6</f>
        <v>5.429645997510054E-3</v>
      </c>
    </row>
    <row r="7" spans="1:11">
      <c r="A7" s="194">
        <v>301.39999999999998</v>
      </c>
      <c r="B7" s="91" t="s">
        <v>4</v>
      </c>
      <c r="D7" s="94">
        <v>43000</v>
      </c>
      <c r="E7" s="78"/>
      <c r="F7" s="186"/>
      <c r="G7" s="86"/>
      <c r="H7" s="240">
        <v>43000</v>
      </c>
      <c r="I7" s="86"/>
      <c r="J7" s="107">
        <f t="shared" ref="J7:J66" si="0">SUM(H7)-D7</f>
        <v>0</v>
      </c>
      <c r="K7" s="87">
        <f t="shared" ref="K7:K66" si="1">J7/D7</f>
        <v>0</v>
      </c>
    </row>
    <row r="8" spans="1:11" hidden="1">
      <c r="A8" s="194">
        <v>310</v>
      </c>
      <c r="B8" s="91" t="s">
        <v>5</v>
      </c>
      <c r="D8" s="178"/>
      <c r="E8" s="78"/>
      <c r="F8" s="179"/>
      <c r="G8" s="86"/>
      <c r="H8" s="241"/>
      <c r="I8" s="86"/>
      <c r="J8" s="107">
        <f t="shared" si="0"/>
        <v>0</v>
      </c>
      <c r="K8" s="87" t="e">
        <f t="shared" si="1"/>
        <v>#DIV/0!</v>
      </c>
    </row>
    <row r="9" spans="1:11">
      <c r="A9" s="194">
        <v>310.10000000000002</v>
      </c>
      <c r="B9" s="91" t="s">
        <v>6</v>
      </c>
      <c r="D9" s="94">
        <v>15000</v>
      </c>
      <c r="E9" s="78"/>
      <c r="F9" s="186"/>
      <c r="G9" s="86"/>
      <c r="H9" s="240">
        <v>18000</v>
      </c>
      <c r="I9" s="86"/>
      <c r="J9" s="107">
        <f t="shared" si="0"/>
        <v>3000</v>
      </c>
      <c r="K9" s="87">
        <f t="shared" si="1"/>
        <v>0.2</v>
      </c>
    </row>
    <row r="10" spans="1:11">
      <c r="A10" s="194">
        <v>310.2</v>
      </c>
      <c r="B10" s="91" t="s">
        <v>7</v>
      </c>
      <c r="D10" s="94">
        <v>180000</v>
      </c>
      <c r="E10" s="78"/>
      <c r="F10" s="186"/>
      <c r="G10" s="86"/>
      <c r="H10" s="240">
        <v>193000</v>
      </c>
      <c r="I10" s="86"/>
      <c r="J10" s="107">
        <f t="shared" si="0"/>
        <v>13000</v>
      </c>
      <c r="K10" s="87">
        <f t="shared" si="1"/>
        <v>7.2222222222222215E-2</v>
      </c>
    </row>
    <row r="11" spans="1:11">
      <c r="A11" s="194">
        <v>310.5</v>
      </c>
      <c r="B11" s="91" t="s">
        <v>8</v>
      </c>
      <c r="D11" s="94">
        <v>30000</v>
      </c>
      <c r="E11" s="78"/>
      <c r="F11" s="186"/>
      <c r="G11" s="86"/>
      <c r="H11" s="240">
        <v>29000</v>
      </c>
      <c r="I11" s="86"/>
      <c r="J11" s="107">
        <f t="shared" si="0"/>
        <v>-1000</v>
      </c>
      <c r="K11" s="87">
        <f t="shared" si="1"/>
        <v>-3.3333333333333333E-2</v>
      </c>
    </row>
    <row r="12" spans="1:11">
      <c r="A12" s="194">
        <v>310.8</v>
      </c>
      <c r="B12" s="91" t="s">
        <v>9</v>
      </c>
      <c r="D12" s="94">
        <v>48000</v>
      </c>
      <c r="E12" s="78"/>
      <c r="F12" s="186"/>
      <c r="G12" s="86"/>
      <c r="H12" s="240">
        <v>48000</v>
      </c>
      <c r="I12" s="86"/>
      <c r="J12" s="107">
        <f t="shared" si="0"/>
        <v>0</v>
      </c>
      <c r="K12" s="87">
        <f t="shared" si="1"/>
        <v>0</v>
      </c>
    </row>
    <row r="13" spans="1:11">
      <c r="A13" s="194">
        <v>321</v>
      </c>
      <c r="B13" s="91" t="s">
        <v>10</v>
      </c>
      <c r="D13" s="94">
        <v>800</v>
      </c>
      <c r="E13" s="78"/>
      <c r="F13" s="186"/>
      <c r="G13" s="86"/>
      <c r="H13" s="240">
        <v>2000</v>
      </c>
      <c r="I13" s="86"/>
      <c r="J13" s="107">
        <f t="shared" si="0"/>
        <v>1200</v>
      </c>
      <c r="K13" s="87">
        <f t="shared" si="1"/>
        <v>1.5</v>
      </c>
    </row>
    <row r="14" spans="1:11">
      <c r="A14" s="194">
        <v>321.2</v>
      </c>
      <c r="B14" s="91" t="s">
        <v>11</v>
      </c>
      <c r="D14" s="94">
        <v>500</v>
      </c>
      <c r="E14" s="78"/>
      <c r="F14" s="186"/>
      <c r="G14" s="86"/>
      <c r="H14" s="240">
        <v>500</v>
      </c>
      <c r="I14" s="86"/>
      <c r="J14" s="107">
        <f t="shared" si="0"/>
        <v>0</v>
      </c>
      <c r="K14" s="87">
        <f t="shared" si="1"/>
        <v>0</v>
      </c>
    </row>
    <row r="15" spans="1:11">
      <c r="A15" s="194">
        <v>321.8</v>
      </c>
      <c r="B15" s="91" t="s">
        <v>12</v>
      </c>
      <c r="D15" s="94">
        <v>30000</v>
      </c>
      <c r="E15" s="78"/>
      <c r="F15" s="186"/>
      <c r="G15" s="86"/>
      <c r="H15" s="240">
        <v>31000</v>
      </c>
      <c r="I15" s="86"/>
      <c r="J15" s="107">
        <f t="shared" si="0"/>
        <v>1000</v>
      </c>
      <c r="K15" s="87">
        <f t="shared" si="1"/>
        <v>3.3333333333333333E-2</v>
      </c>
    </row>
    <row r="16" spans="1:11" hidden="1">
      <c r="A16" s="194"/>
      <c r="B16" s="91" t="s">
        <v>13</v>
      </c>
      <c r="D16" s="178"/>
      <c r="E16" s="78"/>
      <c r="F16" s="179"/>
      <c r="G16" s="86"/>
      <c r="H16" s="241"/>
      <c r="I16" s="86"/>
      <c r="J16" s="107">
        <f t="shared" si="0"/>
        <v>0</v>
      </c>
      <c r="K16" s="87" t="e">
        <f t="shared" si="1"/>
        <v>#DIV/0!</v>
      </c>
    </row>
    <row r="17" spans="1:11" hidden="1">
      <c r="A17" s="194"/>
      <c r="B17" s="91" t="s">
        <v>14</v>
      </c>
      <c r="D17" s="178"/>
      <c r="E17" s="78"/>
      <c r="F17" s="179"/>
      <c r="G17" s="86"/>
      <c r="H17" s="241"/>
      <c r="I17" s="86"/>
      <c r="J17" s="107">
        <f t="shared" si="0"/>
        <v>0</v>
      </c>
      <c r="K17" s="87" t="e">
        <f t="shared" si="1"/>
        <v>#DIV/0!</v>
      </c>
    </row>
    <row r="18" spans="1:11">
      <c r="A18" s="194">
        <v>322.5</v>
      </c>
      <c r="B18" s="91" t="s">
        <v>13</v>
      </c>
      <c r="D18" s="94">
        <v>0</v>
      </c>
      <c r="E18" s="78"/>
      <c r="F18" s="186"/>
      <c r="G18" s="86"/>
      <c r="H18" s="240">
        <v>300</v>
      </c>
      <c r="I18" s="86"/>
      <c r="J18" s="107"/>
      <c r="K18" s="87">
        <v>0</v>
      </c>
    </row>
    <row r="19" spans="1:11">
      <c r="A19" s="194">
        <v>331.1</v>
      </c>
      <c r="B19" s="91" t="s">
        <v>14</v>
      </c>
      <c r="D19" s="94">
        <v>0</v>
      </c>
      <c r="E19" s="78"/>
      <c r="F19" s="186"/>
      <c r="G19" s="86"/>
      <c r="H19" s="240">
        <v>1000</v>
      </c>
      <c r="I19" s="86"/>
      <c r="J19" s="107"/>
      <c r="K19" s="87">
        <v>0</v>
      </c>
    </row>
    <row r="20" spans="1:11">
      <c r="A20" s="194">
        <v>331.11</v>
      </c>
      <c r="B20" s="91" t="s">
        <v>15</v>
      </c>
      <c r="D20" s="94">
        <v>6000</v>
      </c>
      <c r="E20" s="78"/>
      <c r="F20" s="186"/>
      <c r="G20" s="86"/>
      <c r="H20" s="240">
        <v>2500</v>
      </c>
      <c r="I20" s="86"/>
      <c r="J20" s="107">
        <f t="shared" si="0"/>
        <v>-3500</v>
      </c>
      <c r="K20" s="87">
        <f t="shared" si="1"/>
        <v>-0.58333333333333337</v>
      </c>
    </row>
    <row r="21" spans="1:11">
      <c r="A21" s="194">
        <v>331.12</v>
      </c>
      <c r="B21" s="91" t="s">
        <v>16</v>
      </c>
      <c r="D21" s="94">
        <v>15000</v>
      </c>
      <c r="E21" s="78"/>
      <c r="F21" s="186"/>
      <c r="G21" s="86"/>
      <c r="H21" s="240">
        <v>7000</v>
      </c>
      <c r="I21" s="86"/>
      <c r="J21" s="107">
        <f t="shared" si="0"/>
        <v>-8000</v>
      </c>
      <c r="K21" s="87">
        <f t="shared" si="1"/>
        <v>-0.53333333333333333</v>
      </c>
    </row>
    <row r="22" spans="1:11">
      <c r="A22" s="194">
        <v>341</v>
      </c>
      <c r="B22" s="91" t="s">
        <v>17</v>
      </c>
      <c r="D22" s="94">
        <v>400</v>
      </c>
      <c r="E22" s="78"/>
      <c r="F22" s="186"/>
      <c r="G22" s="86" t="s">
        <v>18</v>
      </c>
      <c r="H22" s="240">
        <v>1200</v>
      </c>
      <c r="I22" s="86"/>
      <c r="J22" s="107">
        <f t="shared" si="0"/>
        <v>800</v>
      </c>
      <c r="K22" s="87">
        <f t="shared" si="1"/>
        <v>2</v>
      </c>
    </row>
    <row r="23" spans="1:11">
      <c r="A23" s="194">
        <v>342.2</v>
      </c>
      <c r="B23" s="91" t="s">
        <v>19</v>
      </c>
      <c r="D23" s="94">
        <v>2000</v>
      </c>
      <c r="E23" s="78"/>
      <c r="F23" s="186"/>
      <c r="G23" s="86"/>
      <c r="H23" s="240">
        <v>1600</v>
      </c>
      <c r="I23" s="86"/>
      <c r="J23" s="107">
        <f t="shared" si="0"/>
        <v>-400</v>
      </c>
      <c r="K23" s="87">
        <f t="shared" si="1"/>
        <v>-0.2</v>
      </c>
    </row>
    <row r="24" spans="1:11" ht="12.6" hidden="1" customHeight="1">
      <c r="A24" s="194"/>
      <c r="B24" s="91" t="s">
        <v>353</v>
      </c>
      <c r="D24" s="94">
        <v>0</v>
      </c>
      <c r="E24" s="78"/>
      <c r="F24" s="179"/>
      <c r="G24" s="86"/>
      <c r="H24" s="241">
        <v>0</v>
      </c>
      <c r="I24" s="86"/>
      <c r="J24" s="107">
        <f t="shared" si="0"/>
        <v>0</v>
      </c>
      <c r="K24" s="87" t="e">
        <f t="shared" si="1"/>
        <v>#DIV/0!</v>
      </c>
    </row>
    <row r="25" spans="1:11" ht="12.6" hidden="1" customHeight="1">
      <c r="A25" s="194"/>
      <c r="B25" s="91" t="s">
        <v>354</v>
      </c>
      <c r="D25" s="94">
        <v>0</v>
      </c>
      <c r="E25" s="78"/>
      <c r="F25" s="179"/>
      <c r="G25" s="86"/>
      <c r="H25" s="241">
        <v>0</v>
      </c>
      <c r="I25" s="86"/>
      <c r="J25" s="107">
        <f t="shared" si="0"/>
        <v>0</v>
      </c>
      <c r="K25" s="87" t="e">
        <f t="shared" si="1"/>
        <v>#DIV/0!</v>
      </c>
    </row>
    <row r="26" spans="1:11" ht="12.6" hidden="1" customHeight="1">
      <c r="A26" s="194">
        <v>354.09</v>
      </c>
      <c r="B26" s="91" t="s">
        <v>20</v>
      </c>
      <c r="D26" s="94">
        <v>0</v>
      </c>
      <c r="E26" s="78"/>
      <c r="F26" s="179"/>
      <c r="G26" s="86"/>
      <c r="H26" s="241">
        <v>0</v>
      </c>
      <c r="I26" s="86"/>
      <c r="J26" s="107">
        <f t="shared" si="0"/>
        <v>0</v>
      </c>
      <c r="K26" s="87" t="e">
        <f t="shared" si="1"/>
        <v>#DIV/0!</v>
      </c>
    </row>
    <row r="27" spans="1:11" hidden="1">
      <c r="A27" s="194">
        <v>354.1</v>
      </c>
      <c r="B27" s="91" t="s">
        <v>21</v>
      </c>
      <c r="D27" s="94"/>
      <c r="E27" s="78"/>
      <c r="F27" s="179"/>
      <c r="G27" s="86"/>
      <c r="H27" s="241"/>
      <c r="I27" s="86"/>
      <c r="J27" s="107">
        <f t="shared" si="0"/>
        <v>0</v>
      </c>
      <c r="K27" s="87" t="e">
        <f t="shared" si="1"/>
        <v>#DIV/0!</v>
      </c>
    </row>
    <row r="28" spans="1:11">
      <c r="A28" s="194">
        <v>355.01</v>
      </c>
      <c r="B28" s="91" t="s">
        <v>22</v>
      </c>
      <c r="D28" s="94">
        <v>1200</v>
      </c>
      <c r="E28" s="78"/>
      <c r="F28" s="186"/>
      <c r="G28" s="86"/>
      <c r="H28" s="240">
        <v>1200</v>
      </c>
      <c r="I28" s="86"/>
      <c r="J28" s="107">
        <f t="shared" si="0"/>
        <v>0</v>
      </c>
      <c r="K28" s="87">
        <f t="shared" si="1"/>
        <v>0</v>
      </c>
    </row>
    <row r="29" spans="1:11">
      <c r="A29" s="194">
        <v>355.04</v>
      </c>
      <c r="B29" s="91" t="s">
        <v>23</v>
      </c>
      <c r="D29" s="94">
        <v>400</v>
      </c>
      <c r="E29" s="78"/>
      <c r="F29" s="186"/>
      <c r="G29" s="86"/>
      <c r="H29" s="240">
        <v>400</v>
      </c>
      <c r="I29" s="86"/>
      <c r="J29" s="107">
        <f t="shared" si="0"/>
        <v>0</v>
      </c>
      <c r="K29" s="87">
        <f t="shared" si="1"/>
        <v>0</v>
      </c>
    </row>
    <row r="30" spans="1:11" hidden="1">
      <c r="A30" s="194">
        <v>361.34</v>
      </c>
      <c r="B30" s="91" t="s">
        <v>24</v>
      </c>
      <c r="D30" s="178">
        <v>0</v>
      </c>
      <c r="E30" s="78"/>
      <c r="F30" s="179"/>
      <c r="G30" s="86"/>
      <c r="H30" s="241">
        <v>0</v>
      </c>
      <c r="I30" s="86"/>
      <c r="J30" s="107">
        <f t="shared" si="0"/>
        <v>0</v>
      </c>
      <c r="K30" s="87" t="e">
        <f t="shared" si="1"/>
        <v>#DIV/0!</v>
      </c>
    </row>
    <row r="31" spans="1:11" hidden="1">
      <c r="A31" s="194">
        <v>362.1</v>
      </c>
      <c r="B31" s="91" t="s">
        <v>25</v>
      </c>
      <c r="D31" s="178"/>
      <c r="E31" s="78"/>
      <c r="F31" s="179"/>
      <c r="G31" s="86"/>
      <c r="H31" s="241"/>
      <c r="I31" s="86"/>
      <c r="J31" s="107">
        <f t="shared" si="0"/>
        <v>0</v>
      </c>
      <c r="K31" s="87" t="e">
        <f t="shared" si="1"/>
        <v>#DIV/0!</v>
      </c>
    </row>
    <row r="32" spans="1:11" hidden="1">
      <c r="A32" s="194">
        <v>362.32</v>
      </c>
      <c r="B32" s="91" t="s">
        <v>26</v>
      </c>
      <c r="D32" s="178"/>
      <c r="E32" s="78"/>
      <c r="F32" s="179"/>
      <c r="G32" s="86"/>
      <c r="H32" s="241"/>
      <c r="I32" s="86"/>
      <c r="J32" s="107">
        <f t="shared" si="0"/>
        <v>0</v>
      </c>
      <c r="K32" s="87" t="e">
        <f t="shared" si="1"/>
        <v>#DIV/0!</v>
      </c>
    </row>
    <row r="33" spans="1:11" hidden="1">
      <c r="A33" s="194"/>
      <c r="B33" s="91" t="s">
        <v>355</v>
      </c>
      <c r="D33" s="178">
        <v>0</v>
      </c>
      <c r="E33" s="78"/>
      <c r="F33" s="179"/>
      <c r="G33" s="86"/>
      <c r="H33" s="241">
        <v>0</v>
      </c>
      <c r="I33" s="86"/>
      <c r="J33" s="107">
        <f t="shared" si="0"/>
        <v>0</v>
      </c>
      <c r="K33" s="87" t="e">
        <f t="shared" si="1"/>
        <v>#DIV/0!</v>
      </c>
    </row>
    <row r="34" spans="1:11">
      <c r="A34" s="194">
        <v>362.41</v>
      </c>
      <c r="B34" s="91" t="s">
        <v>27</v>
      </c>
      <c r="D34" s="94">
        <v>1800</v>
      </c>
      <c r="E34" s="78"/>
      <c r="F34" s="186"/>
      <c r="G34" s="86"/>
      <c r="H34" s="240">
        <v>3600</v>
      </c>
      <c r="I34" s="86"/>
      <c r="J34" s="107">
        <f t="shared" si="0"/>
        <v>1800</v>
      </c>
      <c r="K34" s="87">
        <f t="shared" si="1"/>
        <v>1</v>
      </c>
    </row>
    <row r="35" spans="1:11" hidden="1">
      <c r="A35" s="194"/>
      <c r="B35" s="91" t="s">
        <v>28</v>
      </c>
      <c r="D35" s="94"/>
      <c r="E35" s="78"/>
      <c r="F35" s="179"/>
      <c r="G35" s="86"/>
      <c r="H35" s="241"/>
      <c r="I35" s="86"/>
      <c r="J35" s="107">
        <f t="shared" si="0"/>
        <v>0</v>
      </c>
      <c r="K35" s="87" t="e">
        <f t="shared" si="1"/>
        <v>#DIV/0!</v>
      </c>
    </row>
    <row r="36" spans="1:11" hidden="1">
      <c r="A36" s="194"/>
      <c r="B36" s="91" t="s">
        <v>29</v>
      </c>
      <c r="D36" s="94"/>
      <c r="E36" s="78"/>
      <c r="F36" s="179"/>
      <c r="G36" s="86"/>
      <c r="H36" s="241"/>
      <c r="I36" s="86"/>
      <c r="J36" s="107">
        <f t="shared" si="0"/>
        <v>0</v>
      </c>
      <c r="K36" s="87" t="e">
        <f t="shared" si="1"/>
        <v>#DIV/0!</v>
      </c>
    </row>
    <row r="37" spans="1:11" hidden="1">
      <c r="A37" s="194"/>
      <c r="B37" s="91" t="s">
        <v>30</v>
      </c>
      <c r="D37" s="94"/>
      <c r="E37" s="78"/>
      <c r="F37" s="179"/>
      <c r="G37" s="86"/>
      <c r="H37" s="241"/>
      <c r="I37" s="86"/>
      <c r="J37" s="107">
        <f t="shared" si="0"/>
        <v>0</v>
      </c>
      <c r="K37" s="87" t="e">
        <f t="shared" si="1"/>
        <v>#DIV/0!</v>
      </c>
    </row>
    <row r="38" spans="1:11" hidden="1">
      <c r="A38" s="194"/>
      <c r="B38" s="91" t="s">
        <v>31</v>
      </c>
      <c r="D38" s="94"/>
      <c r="E38" s="78"/>
      <c r="F38" s="179"/>
      <c r="G38" s="86"/>
      <c r="H38" s="241"/>
      <c r="I38" s="86"/>
      <c r="J38" s="107">
        <f t="shared" si="0"/>
        <v>0</v>
      </c>
      <c r="K38" s="87" t="e">
        <f t="shared" si="1"/>
        <v>#DIV/0!</v>
      </c>
    </row>
    <row r="39" spans="1:11" hidden="1">
      <c r="A39" s="194">
        <v>380</v>
      </c>
      <c r="B39" s="91" t="s">
        <v>32</v>
      </c>
      <c r="D39" s="94"/>
      <c r="E39" s="78"/>
      <c r="F39" s="179"/>
      <c r="G39" s="86"/>
      <c r="H39" s="241"/>
      <c r="I39" s="86"/>
      <c r="J39" s="107">
        <f t="shared" si="0"/>
        <v>0</v>
      </c>
      <c r="K39" s="87" t="e">
        <f t="shared" si="1"/>
        <v>#DIV/0!</v>
      </c>
    </row>
    <row r="40" spans="1:11" hidden="1">
      <c r="A40" s="194">
        <v>387</v>
      </c>
      <c r="B40" s="91" t="s">
        <v>33</v>
      </c>
      <c r="D40" s="94"/>
      <c r="E40" s="78"/>
      <c r="F40" s="179"/>
      <c r="G40" s="86"/>
      <c r="H40" s="241"/>
      <c r="I40" s="86"/>
      <c r="J40" s="107">
        <f t="shared" si="0"/>
        <v>0</v>
      </c>
      <c r="K40" s="87" t="e">
        <f t="shared" si="1"/>
        <v>#DIV/0!</v>
      </c>
    </row>
    <row r="41" spans="1:11" hidden="1">
      <c r="A41" s="194">
        <v>387.01</v>
      </c>
      <c r="B41" s="91" t="s">
        <v>34</v>
      </c>
      <c r="D41" s="94">
        <v>0</v>
      </c>
      <c r="E41" s="78"/>
      <c r="F41" s="179"/>
      <c r="G41" s="86"/>
      <c r="H41" s="241">
        <v>0</v>
      </c>
      <c r="I41" s="86"/>
      <c r="J41" s="107">
        <f t="shared" si="0"/>
        <v>0</v>
      </c>
      <c r="K41" s="87" t="e">
        <f t="shared" si="1"/>
        <v>#DIV/0!</v>
      </c>
    </row>
    <row r="42" spans="1:11" hidden="1">
      <c r="A42" s="194">
        <v>387.1</v>
      </c>
      <c r="B42" s="91" t="s">
        <v>35</v>
      </c>
      <c r="D42" s="94"/>
      <c r="E42" s="78"/>
      <c r="F42" s="179"/>
      <c r="G42" s="86"/>
      <c r="H42" s="241"/>
      <c r="I42" s="86"/>
      <c r="J42" s="107">
        <f t="shared" si="0"/>
        <v>0</v>
      </c>
      <c r="K42" s="87" t="e">
        <f t="shared" si="1"/>
        <v>#DIV/0!</v>
      </c>
    </row>
    <row r="43" spans="1:11" hidden="1">
      <c r="A43" s="194">
        <v>387.12</v>
      </c>
      <c r="B43" s="91" t="s">
        <v>36</v>
      </c>
      <c r="D43" s="94"/>
      <c r="E43" s="78"/>
      <c r="F43" s="179"/>
      <c r="G43" s="86"/>
      <c r="H43" s="241"/>
      <c r="I43" s="86"/>
      <c r="J43" s="107">
        <f t="shared" si="0"/>
        <v>0</v>
      </c>
      <c r="K43" s="87" t="e">
        <f t="shared" si="1"/>
        <v>#DIV/0!</v>
      </c>
    </row>
    <row r="44" spans="1:11" hidden="1">
      <c r="A44" s="194"/>
      <c r="B44" s="91" t="s">
        <v>36</v>
      </c>
      <c r="D44" s="94">
        <v>0</v>
      </c>
      <c r="E44" s="78"/>
      <c r="F44" s="179"/>
      <c r="G44" s="86"/>
      <c r="H44" s="241">
        <v>0</v>
      </c>
      <c r="I44" s="86"/>
      <c r="J44" s="107">
        <f t="shared" si="0"/>
        <v>0</v>
      </c>
      <c r="K44" s="87" t="e">
        <f t="shared" si="1"/>
        <v>#DIV/0!</v>
      </c>
    </row>
    <row r="45" spans="1:11">
      <c r="A45" s="194">
        <v>387.12</v>
      </c>
      <c r="B45" s="91" t="s">
        <v>37</v>
      </c>
      <c r="D45" s="94">
        <v>1700</v>
      </c>
      <c r="E45" s="78"/>
      <c r="F45" s="186"/>
      <c r="G45" s="86"/>
      <c r="H45" s="240">
        <v>3000</v>
      </c>
      <c r="I45" s="86"/>
      <c r="J45" s="107">
        <f t="shared" si="0"/>
        <v>1300</v>
      </c>
      <c r="K45" s="87">
        <f t="shared" si="1"/>
        <v>0.76470588235294112</v>
      </c>
    </row>
    <row r="46" spans="1:11" hidden="1">
      <c r="A46" s="194">
        <v>387.15</v>
      </c>
      <c r="B46" s="91" t="s">
        <v>38</v>
      </c>
      <c r="D46" s="94">
        <v>0</v>
      </c>
      <c r="E46" s="78"/>
      <c r="F46" s="179"/>
      <c r="G46" s="86"/>
      <c r="H46" s="241">
        <v>0</v>
      </c>
      <c r="I46" s="86"/>
      <c r="J46" s="107">
        <f t="shared" si="0"/>
        <v>0</v>
      </c>
      <c r="K46" s="87" t="e">
        <f t="shared" si="1"/>
        <v>#DIV/0!</v>
      </c>
    </row>
    <row r="47" spans="1:11">
      <c r="A47" s="194">
        <v>388</v>
      </c>
      <c r="B47" s="91" t="s">
        <v>39</v>
      </c>
      <c r="D47" s="94">
        <v>0</v>
      </c>
      <c r="E47" s="78"/>
      <c r="F47" s="186"/>
      <c r="G47" s="86"/>
      <c r="H47" s="240">
        <v>0</v>
      </c>
      <c r="I47" s="86"/>
      <c r="J47" s="107">
        <f t="shared" si="0"/>
        <v>0</v>
      </c>
      <c r="K47" s="87" t="e">
        <f t="shared" si="1"/>
        <v>#DIV/0!</v>
      </c>
    </row>
    <row r="48" spans="1:11">
      <c r="A48" s="194">
        <v>388.01</v>
      </c>
      <c r="B48" s="91" t="s">
        <v>40</v>
      </c>
      <c r="D48" s="94">
        <v>9000</v>
      </c>
      <c r="E48" s="78"/>
      <c r="F48" s="186"/>
      <c r="G48" s="86"/>
      <c r="H48" s="240">
        <v>9840</v>
      </c>
      <c r="I48" s="86"/>
      <c r="J48" s="107">
        <f t="shared" si="0"/>
        <v>840</v>
      </c>
      <c r="K48" s="87">
        <f t="shared" si="1"/>
        <v>9.3333333333333338E-2</v>
      </c>
    </row>
    <row r="49" spans="1:11">
      <c r="A49" s="194">
        <v>389</v>
      </c>
      <c r="B49" s="91" t="s">
        <v>41</v>
      </c>
      <c r="D49" s="94">
        <v>1000</v>
      </c>
      <c r="E49" s="78"/>
      <c r="F49" s="186"/>
      <c r="G49" s="86"/>
      <c r="H49" s="240">
        <v>1000</v>
      </c>
      <c r="I49" s="86"/>
      <c r="J49" s="107">
        <f t="shared" si="0"/>
        <v>0</v>
      </c>
      <c r="K49" s="87">
        <f t="shared" si="1"/>
        <v>0</v>
      </c>
    </row>
    <row r="50" spans="1:11" hidden="1">
      <c r="A50" s="194">
        <v>390</v>
      </c>
      <c r="B50" s="91" t="s">
        <v>42</v>
      </c>
      <c r="D50" s="94"/>
      <c r="E50" s="78"/>
      <c r="F50" s="179"/>
      <c r="G50" s="86"/>
      <c r="H50" s="241"/>
      <c r="I50" s="86"/>
      <c r="J50" s="107">
        <f t="shared" si="0"/>
        <v>0</v>
      </c>
      <c r="K50" s="87" t="e">
        <f t="shared" si="1"/>
        <v>#DIV/0!</v>
      </c>
    </row>
    <row r="51" spans="1:11">
      <c r="A51" s="194">
        <v>391</v>
      </c>
      <c r="B51" s="91" t="s">
        <v>43</v>
      </c>
      <c r="D51" s="94">
        <v>10000</v>
      </c>
      <c r="E51" s="78"/>
      <c r="F51" s="186"/>
      <c r="G51" s="86"/>
      <c r="H51" s="240">
        <v>10000</v>
      </c>
      <c r="I51" s="86"/>
      <c r="J51" s="107">
        <f t="shared" si="0"/>
        <v>0</v>
      </c>
      <c r="K51" s="87">
        <f t="shared" si="1"/>
        <v>0</v>
      </c>
    </row>
    <row r="52" spans="1:11">
      <c r="A52" s="194">
        <v>391.1</v>
      </c>
      <c r="B52" s="91" t="s">
        <v>356</v>
      </c>
      <c r="D52" s="94">
        <v>0</v>
      </c>
      <c r="E52" s="78"/>
      <c r="F52" s="186"/>
      <c r="G52" s="86"/>
      <c r="H52" s="240">
        <v>0</v>
      </c>
      <c r="I52" s="86"/>
      <c r="J52" s="107">
        <f t="shared" si="0"/>
        <v>0</v>
      </c>
      <c r="K52" s="87">
        <v>0</v>
      </c>
    </row>
    <row r="53" spans="1:11">
      <c r="A53" s="194">
        <v>391.2</v>
      </c>
      <c r="B53" s="91" t="s">
        <v>357</v>
      </c>
      <c r="D53" s="94">
        <v>0</v>
      </c>
      <c r="E53" s="78"/>
      <c r="F53" s="186"/>
      <c r="G53" s="86"/>
      <c r="H53" s="240">
        <v>0</v>
      </c>
      <c r="I53" s="86"/>
      <c r="J53" s="107">
        <f t="shared" si="0"/>
        <v>0</v>
      </c>
      <c r="K53" s="87">
        <v>0</v>
      </c>
    </row>
    <row r="54" spans="1:11">
      <c r="A54" s="194">
        <v>391.24</v>
      </c>
      <c r="B54" s="91" t="s">
        <v>358</v>
      </c>
      <c r="D54" s="94">
        <v>0</v>
      </c>
      <c r="E54" s="78"/>
      <c r="F54" s="186"/>
      <c r="G54" s="86"/>
      <c r="H54" s="240">
        <v>13000</v>
      </c>
      <c r="I54" s="86"/>
      <c r="J54" s="107">
        <f t="shared" si="0"/>
        <v>13000</v>
      </c>
      <c r="K54" s="87">
        <v>0</v>
      </c>
    </row>
    <row r="55" spans="1:11">
      <c r="A55" s="194"/>
      <c r="B55" s="91" t="s">
        <v>435</v>
      </c>
      <c r="D55" s="94"/>
      <c r="E55" s="78"/>
      <c r="F55" s="186"/>
      <c r="G55" s="86"/>
      <c r="H55" s="240">
        <v>70000</v>
      </c>
      <c r="I55" s="86"/>
      <c r="J55" s="107"/>
    </row>
    <row r="56" spans="1:11">
      <c r="A56" s="194"/>
      <c r="B56" s="91" t="s">
        <v>437</v>
      </c>
      <c r="D56" s="94"/>
      <c r="E56" s="78"/>
      <c r="F56" s="186"/>
      <c r="G56" s="86"/>
      <c r="H56" s="240">
        <v>13700</v>
      </c>
      <c r="I56" s="86"/>
      <c r="J56" s="107"/>
    </row>
    <row r="57" spans="1:11">
      <c r="A57" s="194"/>
      <c r="B57" s="91" t="s">
        <v>439</v>
      </c>
      <c r="D57" s="94"/>
      <c r="E57" s="78"/>
      <c r="F57" s="186"/>
      <c r="G57" s="86"/>
      <c r="H57" s="240">
        <v>100</v>
      </c>
      <c r="I57" s="86"/>
      <c r="J57" s="107"/>
    </row>
    <row r="58" spans="1:11">
      <c r="A58" s="194"/>
      <c r="B58" s="91" t="s">
        <v>32</v>
      </c>
      <c r="D58" s="94"/>
      <c r="E58" s="78"/>
      <c r="F58" s="186"/>
      <c r="G58" s="86"/>
      <c r="H58" s="240">
        <v>200</v>
      </c>
      <c r="I58" s="86"/>
      <c r="J58" s="107"/>
    </row>
    <row r="59" spans="1:11">
      <c r="A59" s="194"/>
      <c r="B59" s="91" t="s">
        <v>438</v>
      </c>
      <c r="D59" s="94"/>
      <c r="E59" s="78"/>
      <c r="F59" s="186"/>
      <c r="G59" s="86"/>
      <c r="H59" s="240">
        <v>500</v>
      </c>
      <c r="I59" s="86"/>
      <c r="J59" s="107"/>
    </row>
    <row r="60" spans="1:11">
      <c r="A60" s="194"/>
      <c r="B60" s="91" t="s">
        <v>441</v>
      </c>
      <c r="D60" s="94"/>
      <c r="E60" s="78"/>
      <c r="F60" s="186"/>
      <c r="G60" s="86"/>
      <c r="H60" s="240">
        <v>800</v>
      </c>
      <c r="I60" s="86"/>
      <c r="J60" s="107"/>
    </row>
    <row r="61" spans="1:11">
      <c r="A61" s="194"/>
      <c r="B61" s="91" t="s">
        <v>444</v>
      </c>
      <c r="D61" s="94"/>
      <c r="E61" s="78"/>
      <c r="F61" s="186"/>
      <c r="G61" s="86"/>
      <c r="H61" s="240">
        <v>1000</v>
      </c>
      <c r="I61" s="86"/>
      <c r="J61" s="107"/>
    </row>
    <row r="62" spans="1:11">
      <c r="A62" s="194"/>
      <c r="B62" s="91" t="s">
        <v>440</v>
      </c>
      <c r="D62" s="94"/>
      <c r="E62" s="78"/>
      <c r="F62" s="186"/>
      <c r="G62" s="86"/>
      <c r="H62" s="240">
        <v>500</v>
      </c>
      <c r="I62" s="86"/>
      <c r="J62" s="107"/>
    </row>
    <row r="63" spans="1:11">
      <c r="A63" s="194"/>
      <c r="B63" s="91" t="s">
        <v>442</v>
      </c>
      <c r="D63" s="94">
        <v>1000</v>
      </c>
      <c r="E63" s="78"/>
      <c r="F63" s="186"/>
      <c r="G63" s="86"/>
      <c r="H63" s="240">
        <v>1000</v>
      </c>
      <c r="I63" s="86"/>
      <c r="J63" s="107"/>
    </row>
    <row r="64" spans="1:11">
      <c r="A64" s="194"/>
      <c r="B64" s="91" t="s">
        <v>443</v>
      </c>
      <c r="D64" s="94">
        <v>1500</v>
      </c>
      <c r="E64" s="78"/>
      <c r="F64" s="186"/>
      <c r="G64" s="86"/>
      <c r="H64" s="240">
        <v>500</v>
      </c>
      <c r="I64" s="86"/>
      <c r="J64" s="107"/>
    </row>
    <row r="65" spans="1:11">
      <c r="A65" s="194"/>
      <c r="D65" s="94"/>
      <c r="E65" s="78"/>
      <c r="F65" s="186"/>
      <c r="G65" s="86"/>
      <c r="H65" s="240"/>
      <c r="I65" s="86"/>
      <c r="J65" s="107"/>
    </row>
    <row r="66" spans="1:11">
      <c r="A66" s="194"/>
      <c r="B66" s="94" t="s">
        <v>174</v>
      </c>
      <c r="D66" s="195">
        <f>SUM(D6:D54)</f>
        <v>1009468</v>
      </c>
      <c r="E66" s="195">
        <f>SUM(E6:E54)</f>
        <v>0</v>
      </c>
      <c r="F66" s="195">
        <f>SUM(F6:F54)</f>
        <v>0</v>
      </c>
      <c r="G66" s="195"/>
      <c r="H66" s="195">
        <f>SUM(H6:H65)</f>
        <v>1125440</v>
      </c>
      <c r="I66" s="195">
        <f>SUM(I6:I54)</f>
        <v>0</v>
      </c>
      <c r="J66" s="202">
        <f t="shared" si="0"/>
        <v>115972</v>
      </c>
      <c r="K66" s="102">
        <f t="shared" si="1"/>
        <v>0.11488427567788181</v>
      </c>
    </row>
    <row r="67" spans="1:11">
      <c r="A67" s="194"/>
      <c r="D67" s="92"/>
      <c r="E67" s="92"/>
      <c r="F67" s="203"/>
      <c r="G67" s="86"/>
      <c r="H67" s="78"/>
      <c r="I67" s="88"/>
      <c r="J67" s="101"/>
    </row>
    <row r="68" spans="1:11">
      <c r="A68" s="194"/>
      <c r="D68" s="78"/>
      <c r="E68" s="78"/>
      <c r="F68" s="203"/>
      <c r="G68" s="86"/>
      <c r="H68" s="78"/>
      <c r="I68" s="88"/>
      <c r="J68" s="86"/>
      <c r="K68" s="102"/>
    </row>
  </sheetData>
  <phoneticPr fontId="3" type="noConversion"/>
  <pageMargins left="0.25" right="0.42986111111111103" top="1.579861111" bottom="0.77986111111111101" header="0.37986111111111098" footer="0.5"/>
  <pageSetup firstPageNumber="0" orientation="portrait" r:id="rId1"/>
  <headerFooter alignWithMargins="0">
    <oddHeader>&amp;C&amp;"Arial,Bold"&amp;20PAXTANG BUDGET 2018
REVENUE</oddHeader>
    <oddFooter xml:space="preserve">&amp;C&amp;D&amp;R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7"/>
  <sheetViews>
    <sheetView view="pageLayout" topLeftCell="A252" zoomScaleNormal="115" workbookViewId="0">
      <selection activeCell="I314" sqref="I314"/>
    </sheetView>
  </sheetViews>
  <sheetFormatPr defaultColWidth="8.7109375" defaultRowHeight="11.25"/>
  <cols>
    <col min="1" max="1" width="4.140625" style="91" customWidth="1"/>
    <col min="2" max="2" width="24.42578125" style="91" customWidth="1"/>
    <col min="3" max="3" width="2.85546875" style="91" hidden="1" customWidth="1"/>
    <col min="4" max="4" width="5.140625" style="91" customWidth="1"/>
    <col min="5" max="5" width="8.7109375" style="201" customWidth="1"/>
    <col min="6" max="6" width="0.28515625" style="270" customWidth="1"/>
    <col min="7" max="7" width="0.85546875" style="270" hidden="1" customWidth="1"/>
    <col min="8" max="8" width="10.140625" style="201" customWidth="1"/>
    <col min="9" max="9" width="10.5703125" style="9" bestFit="1" customWidth="1"/>
    <col min="10" max="10" width="8.7109375" style="9"/>
    <col min="11" max="11" width="7.85546875" style="9" customWidth="1"/>
    <col min="12" max="12" width="8.85546875" style="9" bestFit="1" customWidth="1"/>
    <col min="13" max="16384" width="8.7109375" style="9"/>
  </cols>
  <sheetData>
    <row r="1" spans="1:12" s="91" customFormat="1">
      <c r="A1" s="194"/>
      <c r="B1" s="94"/>
      <c r="E1" s="109"/>
      <c r="F1" s="252"/>
      <c r="G1" s="271"/>
      <c r="H1" s="109"/>
      <c r="I1" s="195"/>
      <c r="J1" s="102"/>
    </row>
    <row r="2" spans="1:12" s="91" customFormat="1">
      <c r="A2" s="194"/>
      <c r="B2" s="94" t="s">
        <v>44</v>
      </c>
      <c r="E2" s="110"/>
      <c r="F2" s="252"/>
      <c r="G2" s="253"/>
      <c r="H2" s="110"/>
      <c r="I2" s="195"/>
      <c r="J2" s="87"/>
      <c r="K2" s="90"/>
      <c r="L2" s="90"/>
    </row>
    <row r="3" spans="1:12" s="91" customFormat="1">
      <c r="A3" s="93">
        <v>400</v>
      </c>
      <c r="B3" s="94" t="s">
        <v>45</v>
      </c>
      <c r="E3" s="110" t="s">
        <v>434</v>
      </c>
      <c r="F3" s="253"/>
      <c r="G3" s="272" t="s">
        <v>445</v>
      </c>
      <c r="H3" s="110" t="s">
        <v>436</v>
      </c>
      <c r="I3" s="80" t="s">
        <v>0</v>
      </c>
      <c r="J3" s="84" t="s">
        <v>1</v>
      </c>
      <c r="K3" s="90"/>
      <c r="L3" s="90"/>
    </row>
    <row r="4" spans="1:12" s="73" customFormat="1">
      <c r="A4" s="93"/>
      <c r="B4" s="91" t="s">
        <v>46</v>
      </c>
      <c r="C4" s="91"/>
      <c r="D4" s="98" t="s">
        <v>47</v>
      </c>
      <c r="E4" s="112">
        <v>96166</v>
      </c>
      <c r="F4" s="254"/>
      <c r="G4" s="273"/>
      <c r="H4" s="112">
        <v>97700</v>
      </c>
      <c r="I4" s="165">
        <f>SUM(H4)-E4</f>
        <v>1534</v>
      </c>
      <c r="J4" s="87">
        <f>I4/E4</f>
        <v>1.5951583719817815E-2</v>
      </c>
      <c r="K4" s="92" t="s">
        <v>18</v>
      </c>
      <c r="L4" s="92"/>
    </row>
    <row r="5" spans="1:12" s="73" customFormat="1">
      <c r="A5" s="91"/>
      <c r="B5" s="91" t="s">
        <v>48</v>
      </c>
      <c r="C5" s="91"/>
      <c r="D5" s="98" t="s">
        <v>49</v>
      </c>
      <c r="E5" s="112">
        <v>3500</v>
      </c>
      <c r="F5" s="254"/>
      <c r="G5" s="273"/>
      <c r="H5" s="112">
        <v>3200</v>
      </c>
      <c r="I5" s="165">
        <f t="shared" ref="I5:I15" si="0">SUM(H5)-E5</f>
        <v>-300</v>
      </c>
      <c r="J5" s="87">
        <f t="shared" ref="J5:J15" si="1">I5/E5</f>
        <v>-8.5714285714285715E-2</v>
      </c>
      <c r="K5" s="91"/>
      <c r="L5" s="91"/>
    </row>
    <row r="6" spans="1:12" s="73" customFormat="1">
      <c r="A6" s="91"/>
      <c r="B6" s="91" t="s">
        <v>50</v>
      </c>
      <c r="C6" s="91"/>
      <c r="D6" s="98" t="s">
        <v>51</v>
      </c>
      <c r="E6" s="112">
        <v>3000</v>
      </c>
      <c r="F6" s="254"/>
      <c r="G6" s="273"/>
      <c r="H6" s="112">
        <v>3000</v>
      </c>
      <c r="I6" s="165">
        <f t="shared" si="0"/>
        <v>0</v>
      </c>
      <c r="J6" s="87">
        <f t="shared" si="1"/>
        <v>0</v>
      </c>
      <c r="K6" s="91"/>
      <c r="L6" s="91"/>
    </row>
    <row r="7" spans="1:12" s="73" customFormat="1" hidden="1">
      <c r="A7" s="91"/>
      <c r="B7" s="91" t="s">
        <v>52</v>
      </c>
      <c r="C7" s="91"/>
      <c r="D7" s="98" t="s">
        <v>53</v>
      </c>
      <c r="E7" s="112">
        <v>0</v>
      </c>
      <c r="F7" s="254"/>
      <c r="G7" s="273"/>
      <c r="H7" s="112">
        <v>0</v>
      </c>
      <c r="I7" s="165">
        <f t="shared" si="0"/>
        <v>0</v>
      </c>
      <c r="J7" s="87">
        <v>0</v>
      </c>
      <c r="K7" s="91"/>
      <c r="L7" s="91"/>
    </row>
    <row r="8" spans="1:12" s="73" customFormat="1">
      <c r="A8" s="91"/>
      <c r="B8" s="91" t="s">
        <v>54</v>
      </c>
      <c r="C8" s="91"/>
      <c r="D8" s="98" t="s">
        <v>55</v>
      </c>
      <c r="E8" s="112">
        <v>2500</v>
      </c>
      <c r="F8" s="254"/>
      <c r="G8" s="273"/>
      <c r="H8" s="112">
        <v>2500</v>
      </c>
      <c r="I8" s="165">
        <f t="shared" si="0"/>
        <v>0</v>
      </c>
      <c r="J8" s="87">
        <f t="shared" si="1"/>
        <v>0</v>
      </c>
      <c r="K8" s="91"/>
      <c r="L8" s="91"/>
    </row>
    <row r="9" spans="1:12" s="73" customFormat="1">
      <c r="A9" s="91"/>
      <c r="B9" s="91" t="s">
        <v>56</v>
      </c>
      <c r="C9" s="99" t="s">
        <v>18</v>
      </c>
      <c r="D9" s="98" t="s">
        <v>57</v>
      </c>
      <c r="E9" s="112">
        <v>5000</v>
      </c>
      <c r="F9" s="254"/>
      <c r="G9" s="273"/>
      <c r="H9" s="112">
        <v>5000</v>
      </c>
      <c r="I9" s="165">
        <f t="shared" si="0"/>
        <v>0</v>
      </c>
      <c r="J9" s="87">
        <f t="shared" si="1"/>
        <v>0</v>
      </c>
      <c r="K9" s="91" t="s">
        <v>18</v>
      </c>
      <c r="L9" s="91"/>
    </row>
    <row r="10" spans="1:12" s="73" customFormat="1">
      <c r="A10" s="91"/>
      <c r="B10" s="91" t="s">
        <v>58</v>
      </c>
      <c r="C10" s="91"/>
      <c r="D10" s="98" t="s">
        <v>59</v>
      </c>
      <c r="E10" s="112">
        <v>1000</v>
      </c>
      <c r="F10" s="254"/>
      <c r="G10" s="273"/>
      <c r="H10" s="112">
        <v>1000</v>
      </c>
      <c r="I10" s="165">
        <f t="shared" si="0"/>
        <v>0</v>
      </c>
      <c r="J10" s="87">
        <f t="shared" si="1"/>
        <v>0</v>
      </c>
      <c r="K10" s="91" t="s">
        <v>18</v>
      </c>
      <c r="L10" s="91"/>
    </row>
    <row r="11" spans="1:12" s="73" customFormat="1">
      <c r="A11" s="91"/>
      <c r="B11" s="91" t="s">
        <v>60</v>
      </c>
      <c r="C11" s="91"/>
      <c r="D11" s="98" t="s">
        <v>61</v>
      </c>
      <c r="E11" s="112">
        <v>3000</v>
      </c>
      <c r="F11" s="254"/>
      <c r="G11" s="273"/>
      <c r="H11" s="112">
        <v>3000</v>
      </c>
      <c r="I11" s="165">
        <f t="shared" si="0"/>
        <v>0</v>
      </c>
      <c r="J11" s="87">
        <f t="shared" si="1"/>
        <v>0</v>
      </c>
      <c r="K11" s="91"/>
      <c r="L11" s="91"/>
    </row>
    <row r="12" spans="1:12" s="73" customFormat="1">
      <c r="A12" s="91"/>
      <c r="B12" s="91" t="s">
        <v>68</v>
      </c>
      <c r="C12" s="91"/>
      <c r="D12" s="98" t="s">
        <v>69</v>
      </c>
      <c r="E12" s="112">
        <v>1500</v>
      </c>
      <c r="F12" s="254"/>
      <c r="G12" s="273"/>
      <c r="H12" s="112">
        <v>3600</v>
      </c>
      <c r="I12" s="165">
        <f t="shared" si="0"/>
        <v>2100</v>
      </c>
      <c r="J12" s="87">
        <f t="shared" si="1"/>
        <v>1.4</v>
      </c>
      <c r="K12" s="91"/>
      <c r="L12" s="91"/>
    </row>
    <row r="13" spans="1:12" s="73" customFormat="1">
      <c r="A13" s="91"/>
      <c r="B13" s="91" t="s">
        <v>70</v>
      </c>
      <c r="C13" s="91"/>
      <c r="D13" s="98" t="s">
        <v>71</v>
      </c>
      <c r="E13" s="112">
        <v>26000</v>
      </c>
      <c r="F13" s="254"/>
      <c r="G13" s="273"/>
      <c r="H13" s="112">
        <v>28000</v>
      </c>
      <c r="I13" s="165">
        <f t="shared" si="0"/>
        <v>2000</v>
      </c>
      <c r="J13" s="87">
        <f t="shared" si="1"/>
        <v>7.6923076923076927E-2</v>
      </c>
      <c r="K13" s="91"/>
      <c r="L13" s="91"/>
    </row>
    <row r="14" spans="1:12" s="73" customFormat="1">
      <c r="A14" s="91"/>
      <c r="B14" s="91" t="s">
        <v>75</v>
      </c>
      <c r="C14" s="91"/>
      <c r="D14" s="98" t="s">
        <v>76</v>
      </c>
      <c r="E14" s="112">
        <v>500</v>
      </c>
      <c r="F14" s="254"/>
      <c r="G14" s="273"/>
      <c r="H14" s="112">
        <v>500</v>
      </c>
      <c r="I14" s="165">
        <f t="shared" si="0"/>
        <v>0</v>
      </c>
      <c r="J14" s="87">
        <f t="shared" si="1"/>
        <v>0</v>
      </c>
      <c r="K14" s="91"/>
      <c r="L14" s="91"/>
    </row>
    <row r="15" spans="1:12" s="73" customFormat="1">
      <c r="A15" s="91"/>
      <c r="B15" s="91" t="s">
        <v>77</v>
      </c>
      <c r="C15" s="91"/>
      <c r="D15" s="98" t="s">
        <v>78</v>
      </c>
      <c r="E15" s="112">
        <v>12000</v>
      </c>
      <c r="F15" s="254"/>
      <c r="G15" s="273"/>
      <c r="H15" s="112">
        <v>12000</v>
      </c>
      <c r="I15" s="165">
        <f t="shared" si="0"/>
        <v>0</v>
      </c>
      <c r="J15" s="87">
        <f t="shared" si="1"/>
        <v>0</v>
      </c>
      <c r="K15" s="91"/>
      <c r="L15" s="91"/>
    </row>
    <row r="16" spans="1:12" s="73" customFormat="1">
      <c r="A16" s="94"/>
      <c r="B16" s="91"/>
      <c r="C16" s="94"/>
      <c r="D16" s="98"/>
      <c r="E16" s="196">
        <f>SUM(E4:E15)</f>
        <v>154166</v>
      </c>
      <c r="F16" s="255"/>
      <c r="G16" s="255">
        <f>SUM(G4:G15)</f>
        <v>0</v>
      </c>
      <c r="H16" s="196">
        <f>SUM(H4:H15)</f>
        <v>159500</v>
      </c>
      <c r="I16" s="166">
        <f>SUM(H16)-E16</f>
        <v>5334</v>
      </c>
      <c r="J16" s="102">
        <f>I16/E16</f>
        <v>3.4599068536512588E-2</v>
      </c>
      <c r="K16" s="163"/>
      <c r="L16" s="163"/>
    </row>
    <row r="17" spans="1:12" s="73" customFormat="1">
      <c r="A17" s="94"/>
      <c r="B17" s="91"/>
      <c r="C17" s="94"/>
      <c r="D17" s="98"/>
      <c r="E17" s="110"/>
      <c r="F17" s="256"/>
      <c r="G17" s="253"/>
      <c r="H17" s="110"/>
      <c r="I17" s="101"/>
      <c r="J17" s="102"/>
      <c r="K17" s="91"/>
      <c r="L17" s="91"/>
    </row>
    <row r="18" spans="1:12" s="73" customFormat="1">
      <c r="A18" s="93">
        <v>401</v>
      </c>
      <c r="B18" s="94" t="s">
        <v>83</v>
      </c>
      <c r="C18" s="91"/>
      <c r="D18" s="92"/>
      <c r="E18" s="110" t="s">
        <v>376</v>
      </c>
      <c r="F18" s="253"/>
      <c r="G18" s="272" t="s">
        <v>446</v>
      </c>
      <c r="H18" s="110" t="s">
        <v>376</v>
      </c>
      <c r="I18" s="80" t="s">
        <v>0</v>
      </c>
      <c r="J18" s="84" t="s">
        <v>1</v>
      </c>
      <c r="K18" s="91"/>
      <c r="L18" s="91"/>
    </row>
    <row r="19" spans="1:12" s="73" customFormat="1" hidden="1">
      <c r="A19" s="91"/>
      <c r="B19" s="91" t="s">
        <v>46</v>
      </c>
      <c r="C19" s="91"/>
      <c r="D19" s="98" t="s">
        <v>47</v>
      </c>
      <c r="E19" s="111"/>
      <c r="F19" s="257"/>
      <c r="G19" s="274">
        <v>0</v>
      </c>
      <c r="H19" s="111"/>
      <c r="I19" s="103" t="e">
        <f>SUM(#REF!-#REF!)</f>
        <v>#REF!</v>
      </c>
      <c r="J19" s="87" t="e">
        <f>SUM(#REF!-#REF!)/ABS(#REF!)</f>
        <v>#REF!</v>
      </c>
      <c r="K19" s="91"/>
      <c r="L19" s="91"/>
    </row>
    <row r="20" spans="1:12" s="73" customFormat="1" hidden="1">
      <c r="A20" s="94"/>
      <c r="B20" s="91" t="s">
        <v>48</v>
      </c>
      <c r="C20" s="91"/>
      <c r="D20" s="98" t="s">
        <v>49</v>
      </c>
      <c r="E20" s="111"/>
      <c r="F20" s="257"/>
      <c r="G20" s="274">
        <v>0</v>
      </c>
      <c r="H20" s="111"/>
      <c r="I20" s="103" t="e">
        <f>SUM(#REF!-#REF!)</f>
        <v>#REF!</v>
      </c>
      <c r="J20" s="87" t="e">
        <f>SUM(#REF!-#REF!)/ABS(#REF!)</f>
        <v>#REF!</v>
      </c>
      <c r="K20" s="91"/>
      <c r="L20" s="91"/>
    </row>
    <row r="21" spans="1:12" s="73" customFormat="1" hidden="1">
      <c r="A21" s="94"/>
      <c r="B21" s="91" t="s">
        <v>50</v>
      </c>
      <c r="C21" s="91"/>
      <c r="D21" s="98" t="s">
        <v>51</v>
      </c>
      <c r="E21" s="111"/>
      <c r="F21" s="257"/>
      <c r="G21" s="274">
        <v>0</v>
      </c>
      <c r="H21" s="111"/>
      <c r="I21" s="103" t="e">
        <f>SUM(#REF!-#REF!)</f>
        <v>#REF!</v>
      </c>
      <c r="J21" s="87" t="e">
        <f>SUM(#REF!-#REF!)/ABS(#REF!)</f>
        <v>#REF!</v>
      </c>
      <c r="K21" s="91"/>
      <c r="L21" s="91"/>
    </row>
    <row r="22" spans="1:12" s="73" customFormat="1" hidden="1">
      <c r="A22" s="94"/>
      <c r="B22" s="91" t="s">
        <v>52</v>
      </c>
      <c r="C22" s="91"/>
      <c r="D22" s="98" t="s">
        <v>53</v>
      </c>
      <c r="E22" s="111"/>
      <c r="F22" s="257"/>
      <c r="G22" s="274">
        <v>0</v>
      </c>
      <c r="H22" s="111"/>
      <c r="I22" s="103" t="e">
        <f>SUM(#REF!-#REF!)</f>
        <v>#REF!</v>
      </c>
      <c r="J22" s="87" t="e">
        <f>SUM(#REF!-#REF!)/ABS(#REF!)</f>
        <v>#REF!</v>
      </c>
      <c r="K22" s="91"/>
      <c r="L22" s="91"/>
    </row>
    <row r="23" spans="1:12" s="73" customFormat="1" hidden="1">
      <c r="A23" s="94"/>
      <c r="B23" s="91" t="s">
        <v>54</v>
      </c>
      <c r="C23" s="91"/>
      <c r="D23" s="98" t="s">
        <v>55</v>
      </c>
      <c r="E23" s="111"/>
      <c r="F23" s="257"/>
      <c r="G23" s="274">
        <v>0</v>
      </c>
      <c r="H23" s="111"/>
      <c r="I23" s="103" t="e">
        <f>SUM(#REF!-#REF!)</f>
        <v>#REF!</v>
      </c>
      <c r="J23" s="87" t="e">
        <f>SUM(#REF!-#REF!)/ABS(#REF!)</f>
        <v>#REF!</v>
      </c>
      <c r="K23" s="91"/>
      <c r="L23" s="91"/>
    </row>
    <row r="24" spans="1:12" s="73" customFormat="1" hidden="1">
      <c r="A24" s="94"/>
      <c r="B24" s="91" t="s">
        <v>56</v>
      </c>
      <c r="C24" s="91"/>
      <c r="D24" s="98" t="s">
        <v>57</v>
      </c>
      <c r="E24" s="111"/>
      <c r="F24" s="257"/>
      <c r="G24" s="274">
        <v>0</v>
      </c>
      <c r="H24" s="111"/>
      <c r="I24" s="103" t="e">
        <f>SUM(#REF!-#REF!)</f>
        <v>#REF!</v>
      </c>
      <c r="J24" s="87" t="e">
        <f>SUM(#REF!-#REF!)/ABS(#REF!)</f>
        <v>#REF!</v>
      </c>
      <c r="K24" s="91"/>
      <c r="L24" s="91"/>
    </row>
    <row r="25" spans="1:12" s="73" customFormat="1" hidden="1">
      <c r="A25" s="94"/>
      <c r="B25" s="91" t="s">
        <v>58</v>
      </c>
      <c r="C25" s="91"/>
      <c r="D25" s="98" t="s">
        <v>59</v>
      </c>
      <c r="E25" s="111"/>
      <c r="F25" s="257"/>
      <c r="G25" s="274">
        <v>0</v>
      </c>
      <c r="H25" s="111"/>
      <c r="I25" s="103" t="e">
        <f>SUM(#REF!-#REF!)</f>
        <v>#REF!</v>
      </c>
      <c r="J25" s="87" t="e">
        <f>SUM(#REF!-#REF!)/ABS(#REF!)</f>
        <v>#REF!</v>
      </c>
      <c r="K25" s="91"/>
      <c r="L25" s="91"/>
    </row>
    <row r="26" spans="1:12" s="73" customFormat="1" hidden="1">
      <c r="A26" s="94"/>
      <c r="B26" s="91" t="s">
        <v>60</v>
      </c>
      <c r="C26" s="91"/>
      <c r="D26" s="98" t="s">
        <v>61</v>
      </c>
      <c r="E26" s="111"/>
      <c r="F26" s="257"/>
      <c r="G26" s="274">
        <v>0</v>
      </c>
      <c r="H26" s="111"/>
      <c r="I26" s="103" t="e">
        <f>SUM(#REF!-#REF!)</f>
        <v>#REF!</v>
      </c>
      <c r="J26" s="87" t="e">
        <f>SUM(#REF!-#REF!)/ABS(#REF!)</f>
        <v>#REF!</v>
      </c>
      <c r="K26" s="91"/>
      <c r="L26" s="91"/>
    </row>
    <row r="27" spans="1:12" s="73" customFormat="1" hidden="1">
      <c r="A27" s="94"/>
      <c r="B27" s="91" t="s">
        <v>62</v>
      </c>
      <c r="C27" s="91"/>
      <c r="D27" s="98" t="s">
        <v>63</v>
      </c>
      <c r="E27" s="111"/>
      <c r="F27" s="257"/>
      <c r="G27" s="274">
        <v>0</v>
      </c>
      <c r="H27" s="111"/>
      <c r="I27" s="103" t="e">
        <f>SUM(#REF!-#REF!)</f>
        <v>#REF!</v>
      </c>
      <c r="J27" s="87" t="e">
        <f>SUM(#REF!-#REF!)/ABS(#REF!)</f>
        <v>#REF!</v>
      </c>
      <c r="K27" s="91"/>
      <c r="L27" s="91"/>
    </row>
    <row r="28" spans="1:12" s="73" customFormat="1" hidden="1">
      <c r="A28" s="94"/>
      <c r="B28" s="91" t="s">
        <v>64</v>
      </c>
      <c r="C28" s="91"/>
      <c r="D28" s="98" t="s">
        <v>65</v>
      </c>
      <c r="E28" s="111"/>
      <c r="F28" s="257"/>
      <c r="G28" s="274">
        <v>0</v>
      </c>
      <c r="H28" s="111"/>
      <c r="I28" s="103" t="e">
        <f>SUM(#REF!-#REF!)</f>
        <v>#REF!</v>
      </c>
      <c r="J28" s="87" t="e">
        <f>SUM(#REF!-#REF!)/ABS(#REF!)</f>
        <v>#REF!</v>
      </c>
      <c r="K28" s="91"/>
      <c r="L28" s="91"/>
    </row>
    <row r="29" spans="1:12" s="73" customFormat="1" hidden="1">
      <c r="A29" s="94"/>
      <c r="B29" s="91" t="s">
        <v>66</v>
      </c>
      <c r="C29" s="91"/>
      <c r="D29" s="98" t="s">
        <v>67</v>
      </c>
      <c r="E29" s="111"/>
      <c r="F29" s="257"/>
      <c r="G29" s="274">
        <v>0</v>
      </c>
      <c r="H29" s="111"/>
      <c r="I29" s="103" t="e">
        <f>SUM(#REF!-#REF!)</f>
        <v>#REF!</v>
      </c>
      <c r="J29" s="87" t="e">
        <f>SUM(#REF!-#REF!)/ABS(#REF!)</f>
        <v>#REF!</v>
      </c>
      <c r="K29" s="91"/>
      <c r="L29" s="91"/>
    </row>
    <row r="30" spans="1:12" s="73" customFormat="1" hidden="1">
      <c r="A30" s="94"/>
      <c r="B30" s="91" t="s">
        <v>70</v>
      </c>
      <c r="C30" s="91"/>
      <c r="D30" s="98" t="s">
        <v>71</v>
      </c>
      <c r="E30" s="111"/>
      <c r="F30" s="257"/>
      <c r="G30" s="274">
        <v>0</v>
      </c>
      <c r="H30" s="111"/>
      <c r="I30" s="103" t="e">
        <f>SUM(#REF!-#REF!)</f>
        <v>#REF!</v>
      </c>
      <c r="J30" s="87" t="e">
        <f>SUM(#REF!-#REF!)/ABS(#REF!)</f>
        <v>#REF!</v>
      </c>
      <c r="K30" s="91"/>
      <c r="L30" s="91"/>
    </row>
    <row r="31" spans="1:12" s="73" customFormat="1" hidden="1">
      <c r="A31" s="94"/>
      <c r="B31" s="91" t="s">
        <v>72</v>
      </c>
      <c r="C31" s="91"/>
      <c r="D31" s="98" t="s">
        <v>73</v>
      </c>
      <c r="E31" s="111"/>
      <c r="F31" s="257"/>
      <c r="G31" s="274">
        <v>0</v>
      </c>
      <c r="H31" s="111"/>
      <c r="I31" s="103" t="e">
        <f>SUM(#REF!-#REF!)</f>
        <v>#REF!</v>
      </c>
      <c r="J31" s="87" t="e">
        <f>SUM(#REF!-#REF!)/ABS(#REF!)</f>
        <v>#REF!</v>
      </c>
      <c r="K31" s="91"/>
      <c r="L31" s="91"/>
    </row>
    <row r="32" spans="1:12" s="73" customFormat="1" hidden="1">
      <c r="A32" s="94"/>
      <c r="B32" s="91" t="s">
        <v>32</v>
      </c>
      <c r="C32" s="91"/>
      <c r="D32" s="98" t="s">
        <v>74</v>
      </c>
      <c r="E32" s="111"/>
      <c r="F32" s="257"/>
      <c r="G32" s="274">
        <v>0</v>
      </c>
      <c r="H32" s="111"/>
      <c r="I32" s="103" t="e">
        <f>SUM(#REF!-#REF!)</f>
        <v>#REF!</v>
      </c>
      <c r="J32" s="87" t="e">
        <f>SUM(#REF!-#REF!)/ABS(#REF!)</f>
        <v>#REF!</v>
      </c>
      <c r="K32" s="91"/>
      <c r="L32" s="91"/>
    </row>
    <row r="33" spans="1:12" s="73" customFormat="1" hidden="1">
      <c r="A33" s="94"/>
      <c r="B33" s="91" t="s">
        <v>75</v>
      </c>
      <c r="C33" s="91"/>
      <c r="D33" s="98" t="s">
        <v>76</v>
      </c>
      <c r="E33" s="111"/>
      <c r="F33" s="257"/>
      <c r="G33" s="274">
        <v>0</v>
      </c>
      <c r="H33" s="111"/>
      <c r="I33" s="103" t="e">
        <f>SUM(#REF!-#REF!)</f>
        <v>#REF!</v>
      </c>
      <c r="J33" s="87" t="e">
        <f>SUM(#REF!-#REF!)/ABS(#REF!)</f>
        <v>#REF!</v>
      </c>
      <c r="K33" s="91"/>
      <c r="L33" s="91"/>
    </row>
    <row r="34" spans="1:12" s="73" customFormat="1">
      <c r="A34" s="94"/>
      <c r="B34" s="91" t="s">
        <v>84</v>
      </c>
      <c r="C34" s="91"/>
      <c r="D34" s="98" t="s">
        <v>80</v>
      </c>
      <c r="E34" s="100">
        <v>90</v>
      </c>
      <c r="F34" s="258"/>
      <c r="G34" s="275">
        <v>90</v>
      </c>
      <c r="H34" s="100">
        <v>90</v>
      </c>
      <c r="I34" s="81">
        <f>SUM(H34)-E34</f>
        <v>0</v>
      </c>
      <c r="J34" s="87">
        <f>I34/E34</f>
        <v>0</v>
      </c>
      <c r="K34" s="108"/>
      <c r="L34" s="108"/>
    </row>
    <row r="35" spans="1:12" s="73" customFormat="1">
      <c r="A35" s="94"/>
      <c r="B35" s="91"/>
      <c r="C35" s="91"/>
      <c r="D35" s="98"/>
      <c r="E35" s="77">
        <f>SUM(E19:E34)</f>
        <v>90</v>
      </c>
      <c r="F35" s="256" t="s">
        <v>18</v>
      </c>
      <c r="G35" s="256">
        <f>SUM(G19:G34)</f>
        <v>90</v>
      </c>
      <c r="H35" s="77">
        <f>SUM(H19:H34)</f>
        <v>90</v>
      </c>
      <c r="I35" s="113">
        <f>SUM(H35)-E35</f>
        <v>0</v>
      </c>
      <c r="J35" s="87">
        <f>I35/E35</f>
        <v>0</v>
      </c>
      <c r="K35" s="108"/>
      <c r="L35" s="108"/>
    </row>
    <row r="36" spans="1:12" s="73" customFormat="1">
      <c r="A36" s="94"/>
      <c r="B36" s="91"/>
      <c r="C36" s="91"/>
      <c r="D36" s="98"/>
      <c r="E36" s="111"/>
      <c r="F36" s="256"/>
      <c r="G36" s="276"/>
      <c r="H36" s="111"/>
      <c r="I36" s="101"/>
      <c r="J36" s="102"/>
      <c r="K36" s="108"/>
      <c r="L36" s="108"/>
    </row>
    <row r="37" spans="1:12" s="73" customFormat="1">
      <c r="A37" s="94"/>
      <c r="B37" s="91"/>
      <c r="C37" s="91"/>
      <c r="D37" s="98"/>
      <c r="E37" s="111"/>
      <c r="F37" s="256"/>
      <c r="G37" s="276"/>
      <c r="H37" s="111"/>
      <c r="I37" s="101"/>
      <c r="J37" s="102"/>
      <c r="K37" s="108"/>
      <c r="L37" s="108"/>
    </row>
    <row r="38" spans="1:12" s="73" customFormat="1">
      <c r="A38" s="94"/>
      <c r="B38" s="91"/>
      <c r="C38" s="91"/>
      <c r="D38" s="98"/>
      <c r="E38" s="110"/>
      <c r="F38" s="256"/>
      <c r="G38" s="253"/>
      <c r="H38" s="110"/>
      <c r="I38" s="101"/>
      <c r="J38" s="102"/>
      <c r="K38" s="90"/>
      <c r="L38" s="90"/>
    </row>
    <row r="39" spans="1:12" s="73" customFormat="1">
      <c r="A39" s="93">
        <v>402</v>
      </c>
      <c r="B39" s="94" t="s">
        <v>85</v>
      </c>
      <c r="C39" s="91"/>
      <c r="D39" s="91"/>
      <c r="E39" s="110" t="s">
        <v>376</v>
      </c>
      <c r="F39" s="253"/>
      <c r="G39" s="272" t="s">
        <v>377</v>
      </c>
      <c r="H39" s="110" t="s">
        <v>376</v>
      </c>
      <c r="I39" s="80" t="s">
        <v>0</v>
      </c>
      <c r="J39" s="84" t="s">
        <v>1</v>
      </c>
      <c r="K39" s="90"/>
      <c r="L39" s="90"/>
    </row>
    <row r="40" spans="1:12" s="73" customFormat="1">
      <c r="A40" s="94"/>
      <c r="B40" s="91" t="s">
        <v>46</v>
      </c>
      <c r="C40" s="91"/>
      <c r="D40" s="98" t="s">
        <v>47</v>
      </c>
      <c r="E40" s="112">
        <v>21000</v>
      </c>
      <c r="F40" s="259"/>
      <c r="G40" s="277"/>
      <c r="H40" s="112">
        <v>21000</v>
      </c>
      <c r="I40" s="81">
        <f t="shared" ref="I40:I46" si="2">SUM(H40)-E40</f>
        <v>0</v>
      </c>
      <c r="J40" s="87">
        <f t="shared" ref="J40:J45" si="3">I40/E40</f>
        <v>0</v>
      </c>
      <c r="K40" s="91"/>
      <c r="L40" s="91"/>
    </row>
    <row r="41" spans="1:12" s="73" customFormat="1">
      <c r="A41" s="94"/>
      <c r="B41" s="91" t="s">
        <v>384</v>
      </c>
      <c r="C41" s="91"/>
      <c r="D41" s="98" t="s">
        <v>87</v>
      </c>
      <c r="E41" s="112">
        <v>1000</v>
      </c>
      <c r="F41" s="259"/>
      <c r="G41" s="277"/>
      <c r="H41" s="112">
        <v>1000</v>
      </c>
      <c r="I41" s="81">
        <f t="shared" si="2"/>
        <v>0</v>
      </c>
      <c r="J41" s="87">
        <f t="shared" si="3"/>
        <v>0</v>
      </c>
      <c r="K41" s="91"/>
      <c r="L41" s="91"/>
    </row>
    <row r="42" spans="1:12" s="73" customFormat="1">
      <c r="A42" s="94"/>
      <c r="B42" s="91" t="s">
        <v>48</v>
      </c>
      <c r="C42" s="91"/>
      <c r="D42" s="98" t="s">
        <v>49</v>
      </c>
      <c r="E42" s="187">
        <v>400</v>
      </c>
      <c r="F42" s="259"/>
      <c r="G42" s="277"/>
      <c r="H42" s="187">
        <v>400</v>
      </c>
      <c r="I42" s="81">
        <f t="shared" si="2"/>
        <v>0</v>
      </c>
      <c r="J42" s="87">
        <f t="shared" si="3"/>
        <v>0</v>
      </c>
      <c r="K42" s="91"/>
      <c r="L42" s="91"/>
    </row>
    <row r="43" spans="1:12" s="73" customFormat="1">
      <c r="A43" s="94"/>
      <c r="B43" s="91" t="s">
        <v>58</v>
      </c>
      <c r="C43" s="91"/>
      <c r="D43" s="98" t="s">
        <v>59</v>
      </c>
      <c r="E43" s="187">
        <v>300</v>
      </c>
      <c r="F43" s="259"/>
      <c r="G43" s="277"/>
      <c r="H43" s="187">
        <v>300</v>
      </c>
      <c r="I43" s="81">
        <f t="shared" si="2"/>
        <v>0</v>
      </c>
      <c r="J43" s="87">
        <v>1</v>
      </c>
      <c r="K43" s="91"/>
      <c r="L43" s="91"/>
    </row>
    <row r="44" spans="1:12" s="73" customFormat="1">
      <c r="A44" s="94"/>
      <c r="B44" s="91" t="s">
        <v>70</v>
      </c>
      <c r="C44" s="90"/>
      <c r="D44" s="98" t="s">
        <v>71</v>
      </c>
      <c r="E44" s="187">
        <v>200</v>
      </c>
      <c r="F44" s="259"/>
      <c r="G44" s="277"/>
      <c r="H44" s="187">
        <v>200</v>
      </c>
      <c r="I44" s="81">
        <f t="shared" si="2"/>
        <v>0</v>
      </c>
      <c r="J44" s="87">
        <v>1</v>
      </c>
      <c r="K44" s="91"/>
      <c r="L44" s="91"/>
    </row>
    <row r="45" spans="1:12" s="73" customFormat="1">
      <c r="A45" s="94"/>
      <c r="B45" s="91" t="s">
        <v>77</v>
      </c>
      <c r="C45" s="91"/>
      <c r="D45" s="98" t="s">
        <v>78</v>
      </c>
      <c r="E45" s="187">
        <v>200</v>
      </c>
      <c r="F45" s="259"/>
      <c r="G45" s="277"/>
      <c r="H45" s="187">
        <v>200</v>
      </c>
      <c r="I45" s="81">
        <f t="shared" si="2"/>
        <v>0</v>
      </c>
      <c r="J45" s="87">
        <f t="shared" si="3"/>
        <v>0</v>
      </c>
      <c r="K45" s="91"/>
      <c r="L45" s="91"/>
    </row>
    <row r="46" spans="1:12" s="73" customFormat="1">
      <c r="A46" s="94"/>
      <c r="B46" s="91" t="s">
        <v>382</v>
      </c>
      <c r="C46" s="91"/>
      <c r="D46" s="98"/>
      <c r="E46" s="223">
        <v>15000</v>
      </c>
      <c r="F46" s="259"/>
      <c r="G46" s="278"/>
      <c r="H46" s="223">
        <v>15000</v>
      </c>
      <c r="I46" s="113">
        <f t="shared" si="2"/>
        <v>0</v>
      </c>
      <c r="J46" s="87"/>
      <c r="K46" s="91"/>
      <c r="L46" s="91"/>
    </row>
    <row r="47" spans="1:12" s="73" customFormat="1">
      <c r="A47" s="93"/>
      <c r="B47" s="91"/>
      <c r="C47" s="91"/>
      <c r="D47" s="98"/>
      <c r="E47" s="77">
        <f>SUM(E40:E46)</f>
        <v>38100</v>
      </c>
      <c r="F47" s="256" t="s">
        <v>18</v>
      </c>
      <c r="G47" s="256">
        <f>SUM(G40:G45)</f>
        <v>0</v>
      </c>
      <c r="H47" s="77">
        <f>SUM(H40:H46)</f>
        <v>38100</v>
      </c>
      <c r="I47" s="113">
        <f>SUM(H47)-E47</f>
        <v>0</v>
      </c>
      <c r="J47" s="87">
        <f>I47/E47</f>
        <v>0</v>
      </c>
      <c r="K47" s="163"/>
      <c r="L47" s="163"/>
    </row>
    <row r="48" spans="1:12" s="73" customFormat="1">
      <c r="A48" s="93"/>
      <c r="B48" s="91"/>
      <c r="C48" s="91"/>
      <c r="D48" s="98"/>
      <c r="E48" s="110"/>
      <c r="F48" s="256"/>
      <c r="G48" s="253"/>
      <c r="H48" s="110"/>
      <c r="I48" s="101"/>
      <c r="J48" s="102"/>
      <c r="K48" s="90"/>
      <c r="L48" s="90"/>
    </row>
    <row r="49" spans="1:12" s="73" customFormat="1">
      <c r="A49" s="93">
        <v>404</v>
      </c>
      <c r="B49" s="94" t="s">
        <v>89</v>
      </c>
      <c r="C49" s="91"/>
      <c r="D49" s="98"/>
      <c r="E49" s="110" t="s">
        <v>434</v>
      </c>
      <c r="F49" s="253"/>
      <c r="G49" s="272" t="s">
        <v>377</v>
      </c>
      <c r="H49" s="110" t="s">
        <v>436</v>
      </c>
      <c r="I49" s="80" t="s">
        <v>0</v>
      </c>
      <c r="J49" s="84" t="s">
        <v>1</v>
      </c>
      <c r="K49" s="90"/>
      <c r="L49" s="90"/>
    </row>
    <row r="50" spans="1:12" s="73" customFormat="1">
      <c r="A50" s="94"/>
      <c r="B50" s="91" t="s">
        <v>48</v>
      </c>
      <c r="C50" s="91"/>
      <c r="D50" s="98" t="s">
        <v>49</v>
      </c>
      <c r="E50" s="112">
        <v>2000</v>
      </c>
      <c r="F50" s="259"/>
      <c r="G50" s="277">
        <v>2455</v>
      </c>
      <c r="H50" s="112">
        <v>2000</v>
      </c>
      <c r="I50" s="81">
        <f>SUM(H50)-E50</f>
        <v>0</v>
      </c>
      <c r="J50" s="87">
        <f>I50/E50</f>
        <v>0</v>
      </c>
      <c r="K50" s="91"/>
      <c r="L50" s="91"/>
    </row>
    <row r="51" spans="1:12" s="73" customFormat="1">
      <c r="A51" s="94"/>
      <c r="B51" s="91" t="s">
        <v>52</v>
      </c>
      <c r="C51" s="91"/>
      <c r="D51" s="98" t="s">
        <v>53</v>
      </c>
      <c r="E51" s="112">
        <v>2000</v>
      </c>
      <c r="F51" s="259"/>
      <c r="G51" s="277">
        <v>2718</v>
      </c>
      <c r="H51" s="112">
        <v>2000</v>
      </c>
      <c r="I51" s="81">
        <f t="shared" ref="I51:I61" si="4">SUM(H51)-E51</f>
        <v>0</v>
      </c>
      <c r="J51" s="87">
        <f t="shared" ref="J51:J61" si="5">I51/E51</f>
        <v>0</v>
      </c>
      <c r="K51" s="91"/>
      <c r="L51" s="91"/>
    </row>
    <row r="52" spans="1:12" s="73" customFormat="1">
      <c r="A52" s="94" t="s">
        <v>18</v>
      </c>
      <c r="B52" s="91" t="s">
        <v>362</v>
      </c>
      <c r="C52" s="90"/>
      <c r="D52" s="98" t="s">
        <v>63</v>
      </c>
      <c r="E52" s="112">
        <v>300</v>
      </c>
      <c r="F52" s="259"/>
      <c r="G52" s="277">
        <v>299</v>
      </c>
      <c r="H52" s="112">
        <v>300</v>
      </c>
      <c r="I52" s="81">
        <f t="shared" si="4"/>
        <v>0</v>
      </c>
      <c r="J52" s="87">
        <f t="shared" si="5"/>
        <v>0</v>
      </c>
      <c r="K52" s="91"/>
      <c r="L52" s="91"/>
    </row>
    <row r="53" spans="1:12" s="73" customFormat="1">
      <c r="A53" s="94"/>
      <c r="B53" s="91" t="s">
        <v>70</v>
      </c>
      <c r="C53" s="90"/>
      <c r="D53" s="98" t="s">
        <v>71</v>
      </c>
      <c r="E53" s="112">
        <v>600</v>
      </c>
      <c r="F53" s="259"/>
      <c r="G53" s="277">
        <v>489</v>
      </c>
      <c r="H53" s="112">
        <v>600</v>
      </c>
      <c r="I53" s="81">
        <f>SUM(H53)-E53</f>
        <v>0</v>
      </c>
      <c r="J53" s="87">
        <v>1</v>
      </c>
      <c r="K53" s="91"/>
      <c r="L53" s="91"/>
    </row>
    <row r="54" spans="1:12" s="73" customFormat="1">
      <c r="A54" s="94"/>
      <c r="B54" s="91" t="s">
        <v>72</v>
      </c>
      <c r="C54" s="90"/>
      <c r="D54" s="98" t="s">
        <v>73</v>
      </c>
      <c r="E54" s="112">
        <v>0</v>
      </c>
      <c r="F54" s="259"/>
      <c r="G54" s="277">
        <v>2796</v>
      </c>
      <c r="H54" s="112">
        <v>0</v>
      </c>
      <c r="I54" s="81">
        <f t="shared" si="4"/>
        <v>0</v>
      </c>
      <c r="J54" s="87">
        <v>1</v>
      </c>
      <c r="K54" s="91"/>
      <c r="L54" s="91"/>
    </row>
    <row r="55" spans="1:12" s="73" customFormat="1">
      <c r="A55" s="94"/>
      <c r="B55" s="91" t="s">
        <v>90</v>
      </c>
      <c r="C55" s="91"/>
      <c r="D55" s="98" t="s">
        <v>91</v>
      </c>
      <c r="E55" s="112">
        <v>550</v>
      </c>
      <c r="F55" s="259" t="s">
        <v>18</v>
      </c>
      <c r="G55" s="277">
        <v>503</v>
      </c>
      <c r="H55" s="112">
        <v>550</v>
      </c>
      <c r="I55" s="81">
        <f t="shared" si="4"/>
        <v>0</v>
      </c>
      <c r="J55" s="87">
        <f t="shared" si="5"/>
        <v>0</v>
      </c>
      <c r="K55" s="91"/>
      <c r="L55" s="91"/>
    </row>
    <row r="56" spans="1:12" s="73" customFormat="1">
      <c r="A56" s="94"/>
      <c r="B56" s="91" t="s">
        <v>92</v>
      </c>
      <c r="C56" s="91"/>
      <c r="D56" s="98" t="s">
        <v>93</v>
      </c>
      <c r="E56" s="112">
        <v>1800</v>
      </c>
      <c r="F56" s="259"/>
      <c r="G56" s="277">
        <v>1646</v>
      </c>
      <c r="H56" s="112">
        <v>1800</v>
      </c>
      <c r="I56" s="81">
        <f t="shared" si="4"/>
        <v>0</v>
      </c>
      <c r="J56" s="87">
        <f t="shared" si="5"/>
        <v>0</v>
      </c>
      <c r="K56" s="91"/>
      <c r="L56" s="91"/>
    </row>
    <row r="57" spans="1:12" s="73" customFormat="1">
      <c r="A57" s="94"/>
      <c r="B57" s="91" t="s">
        <v>94</v>
      </c>
      <c r="C57" s="91"/>
      <c r="D57" s="98" t="s">
        <v>95</v>
      </c>
      <c r="E57" s="112">
        <v>9500</v>
      </c>
      <c r="F57" s="259"/>
      <c r="G57" s="277">
        <v>9615</v>
      </c>
      <c r="H57" s="112">
        <v>9500</v>
      </c>
      <c r="I57" s="81">
        <f t="shared" si="4"/>
        <v>0</v>
      </c>
      <c r="J57" s="87">
        <f t="shared" si="5"/>
        <v>0</v>
      </c>
      <c r="K57" s="91"/>
      <c r="L57" s="91"/>
    </row>
    <row r="58" spans="1:12" s="73" customFormat="1">
      <c r="A58" s="94"/>
      <c r="B58" s="91" t="s">
        <v>96</v>
      </c>
      <c r="C58" s="91"/>
      <c r="D58" s="98" t="s">
        <v>97</v>
      </c>
      <c r="E58" s="112">
        <v>800</v>
      </c>
      <c r="F58" s="259"/>
      <c r="G58" s="277">
        <v>733</v>
      </c>
      <c r="H58" s="112">
        <v>800</v>
      </c>
      <c r="I58" s="81">
        <v>800</v>
      </c>
      <c r="J58" s="87">
        <f t="shared" si="5"/>
        <v>1</v>
      </c>
      <c r="K58" s="91"/>
      <c r="L58" s="91"/>
    </row>
    <row r="59" spans="1:12" s="73" customFormat="1">
      <c r="A59" s="91"/>
      <c r="B59" s="91" t="s">
        <v>98</v>
      </c>
      <c r="C59" s="91"/>
      <c r="D59" s="98" t="s">
        <v>99</v>
      </c>
      <c r="E59" s="112">
        <v>1200</v>
      </c>
      <c r="F59" s="259"/>
      <c r="G59" s="277">
        <v>1072</v>
      </c>
      <c r="H59" s="112">
        <v>1200</v>
      </c>
      <c r="I59" s="81">
        <f t="shared" si="4"/>
        <v>0</v>
      </c>
      <c r="J59" s="87">
        <f t="shared" si="5"/>
        <v>0</v>
      </c>
      <c r="K59" s="91"/>
      <c r="L59" s="91"/>
    </row>
    <row r="60" spans="1:12" s="73" customFormat="1">
      <c r="A60" s="91"/>
      <c r="B60" s="91" t="s">
        <v>452</v>
      </c>
      <c r="C60" s="91"/>
      <c r="D60" s="98"/>
      <c r="E60" s="186">
        <v>300</v>
      </c>
      <c r="F60" s="259"/>
      <c r="G60" s="279"/>
      <c r="H60" s="186">
        <v>300</v>
      </c>
      <c r="I60" s="113">
        <f t="shared" si="4"/>
        <v>0</v>
      </c>
      <c r="J60" s="87">
        <f t="shared" si="5"/>
        <v>0</v>
      </c>
      <c r="K60" s="91"/>
      <c r="L60" s="91"/>
    </row>
    <row r="61" spans="1:12" s="73" customFormat="1">
      <c r="A61" s="91"/>
      <c r="B61" s="91"/>
      <c r="C61" s="91"/>
      <c r="D61" s="98"/>
      <c r="E61" s="77">
        <f>SUM(E50:E60)</f>
        <v>19050</v>
      </c>
      <c r="F61" s="256"/>
      <c r="G61" s="256">
        <f>SUM(G50:G59)</f>
        <v>22326</v>
      </c>
      <c r="H61" s="77">
        <f>SUM(H50:H60)</f>
        <v>19050</v>
      </c>
      <c r="I61" s="113">
        <f t="shared" si="4"/>
        <v>0</v>
      </c>
      <c r="J61" s="87">
        <f t="shared" si="5"/>
        <v>0</v>
      </c>
      <c r="K61" s="163"/>
      <c r="L61" s="163"/>
    </row>
    <row r="62" spans="1:12" s="73" customFormat="1">
      <c r="A62" s="91"/>
      <c r="B62" s="91"/>
      <c r="C62" s="91"/>
      <c r="D62" s="98"/>
      <c r="E62" s="110"/>
      <c r="F62" s="256"/>
      <c r="G62" s="253"/>
      <c r="H62" s="110"/>
      <c r="I62" s="104"/>
      <c r="J62" s="87"/>
      <c r="K62" s="90"/>
      <c r="L62" s="90"/>
    </row>
    <row r="63" spans="1:12" s="73" customFormat="1">
      <c r="A63" s="93">
        <v>405</v>
      </c>
      <c r="B63" s="94" t="s">
        <v>100</v>
      </c>
      <c r="C63" s="91"/>
      <c r="D63" s="98"/>
      <c r="E63" s="110" t="s">
        <v>434</v>
      </c>
      <c r="F63" s="253"/>
      <c r="G63" s="272" t="s">
        <v>377</v>
      </c>
      <c r="H63" s="110" t="s">
        <v>436</v>
      </c>
      <c r="I63" s="80" t="s">
        <v>0</v>
      </c>
      <c r="J63" s="84" t="s">
        <v>1</v>
      </c>
      <c r="K63" s="90"/>
      <c r="L63" s="90"/>
    </row>
    <row r="64" spans="1:12" s="73" customFormat="1">
      <c r="A64" s="94"/>
      <c r="B64" s="91" t="s">
        <v>46</v>
      </c>
      <c r="C64" s="91"/>
      <c r="D64" s="98" t="s">
        <v>47</v>
      </c>
      <c r="E64" s="112">
        <v>0</v>
      </c>
      <c r="F64" s="258"/>
      <c r="G64" s="275">
        <v>187702.69</v>
      </c>
      <c r="H64" s="112">
        <v>0</v>
      </c>
      <c r="I64" s="81">
        <f>SUM(H64)-E64</f>
        <v>0</v>
      </c>
      <c r="J64" s="87" t="e">
        <f>I64/E64</f>
        <v>#DIV/0!</v>
      </c>
      <c r="K64" s="91"/>
      <c r="L64" s="91"/>
    </row>
    <row r="65" spans="1:12" s="73" customFormat="1">
      <c r="A65" s="94"/>
      <c r="B65" s="91" t="s">
        <v>48</v>
      </c>
      <c r="C65" s="91"/>
      <c r="D65" s="98" t="s">
        <v>49</v>
      </c>
      <c r="E65" s="112">
        <v>0</v>
      </c>
      <c r="F65" s="260"/>
      <c r="G65" s="280">
        <v>0</v>
      </c>
      <c r="H65" s="112">
        <v>0</v>
      </c>
      <c r="I65" s="81">
        <f t="shared" ref="I65:I80" si="6">SUM(H65)-E65</f>
        <v>0</v>
      </c>
      <c r="J65" s="87" t="e">
        <f t="shared" ref="J65:J82" si="7">I65/E65</f>
        <v>#DIV/0!</v>
      </c>
      <c r="K65" s="91"/>
      <c r="L65" s="91"/>
    </row>
    <row r="66" spans="1:12" s="73" customFormat="1">
      <c r="A66" s="94"/>
      <c r="B66" s="91" t="s">
        <v>50</v>
      </c>
      <c r="C66" s="91"/>
      <c r="D66" s="98" t="s">
        <v>51</v>
      </c>
      <c r="E66" s="112">
        <v>0</v>
      </c>
      <c r="F66" s="260" t="s">
        <v>18</v>
      </c>
      <c r="G66" s="277">
        <v>397</v>
      </c>
      <c r="H66" s="112">
        <v>0</v>
      </c>
      <c r="I66" s="81">
        <f t="shared" si="6"/>
        <v>0</v>
      </c>
      <c r="J66" s="87" t="e">
        <f t="shared" si="7"/>
        <v>#DIV/0!</v>
      </c>
      <c r="K66" s="91"/>
      <c r="L66" s="91"/>
    </row>
    <row r="67" spans="1:12" s="73" customFormat="1">
      <c r="A67" s="94"/>
      <c r="B67" s="91" t="s">
        <v>54</v>
      </c>
      <c r="C67" s="91"/>
      <c r="D67" s="98" t="s">
        <v>55</v>
      </c>
      <c r="E67" s="112">
        <v>0</v>
      </c>
      <c r="F67" s="260"/>
      <c r="G67" s="277">
        <v>0</v>
      </c>
      <c r="H67" s="112">
        <v>0</v>
      </c>
      <c r="I67" s="81">
        <f t="shared" si="6"/>
        <v>0</v>
      </c>
      <c r="J67" s="87" t="e">
        <f t="shared" si="7"/>
        <v>#DIV/0!</v>
      </c>
      <c r="K67" s="91"/>
      <c r="L67" s="91"/>
    </row>
    <row r="68" spans="1:12" s="73" customFormat="1">
      <c r="A68" s="94"/>
      <c r="B68" s="91" t="s">
        <v>58</v>
      </c>
      <c r="C68" s="91"/>
      <c r="D68" s="98" t="s">
        <v>59</v>
      </c>
      <c r="E68" s="112">
        <v>0</v>
      </c>
      <c r="F68" s="260"/>
      <c r="G68" s="277">
        <v>57</v>
      </c>
      <c r="H68" s="112">
        <v>0</v>
      </c>
      <c r="I68" s="81">
        <f t="shared" si="6"/>
        <v>0</v>
      </c>
      <c r="J68" s="87" t="e">
        <f t="shared" si="7"/>
        <v>#DIV/0!</v>
      </c>
      <c r="K68" s="91"/>
      <c r="L68" s="91"/>
    </row>
    <row r="69" spans="1:12" s="73" customFormat="1">
      <c r="A69" s="94"/>
      <c r="B69" s="91" t="s">
        <v>64</v>
      </c>
      <c r="C69" s="91"/>
      <c r="D69" s="98" t="s">
        <v>65</v>
      </c>
      <c r="E69" s="112">
        <v>0</v>
      </c>
      <c r="F69" s="260"/>
      <c r="G69" s="277">
        <v>829.09</v>
      </c>
      <c r="H69" s="112">
        <v>0</v>
      </c>
      <c r="I69" s="81">
        <f t="shared" si="6"/>
        <v>0</v>
      </c>
      <c r="J69" s="87" t="e">
        <f t="shared" si="7"/>
        <v>#DIV/0!</v>
      </c>
      <c r="K69" s="91"/>
      <c r="L69" s="91"/>
    </row>
    <row r="70" spans="1:12" s="73" customFormat="1">
      <c r="A70" s="94"/>
      <c r="B70" s="91" t="s">
        <v>70</v>
      </c>
      <c r="C70" s="91"/>
      <c r="D70" s="98" t="s">
        <v>71</v>
      </c>
      <c r="E70" s="112">
        <v>373000</v>
      </c>
      <c r="F70" s="260"/>
      <c r="G70" s="277">
        <v>387107.65</v>
      </c>
      <c r="H70" s="112">
        <v>407000</v>
      </c>
      <c r="I70" s="81">
        <f t="shared" si="6"/>
        <v>34000</v>
      </c>
      <c r="J70" s="87">
        <f t="shared" si="7"/>
        <v>9.1152815013404831E-2</v>
      </c>
      <c r="K70" s="91"/>
      <c r="L70" s="91"/>
    </row>
    <row r="71" spans="1:12" s="73" customFormat="1">
      <c r="A71" s="94"/>
      <c r="B71" s="91" t="s">
        <v>72</v>
      </c>
      <c r="C71" s="91"/>
      <c r="D71" s="98" t="s">
        <v>73</v>
      </c>
      <c r="E71" s="112">
        <v>0</v>
      </c>
      <c r="F71" s="260"/>
      <c r="G71" s="277">
        <v>15619.15</v>
      </c>
      <c r="H71" s="112">
        <v>0</v>
      </c>
      <c r="I71" s="81">
        <f t="shared" si="6"/>
        <v>0</v>
      </c>
      <c r="J71" s="87" t="e">
        <f t="shared" si="7"/>
        <v>#DIV/0!</v>
      </c>
      <c r="K71" s="91"/>
      <c r="L71" s="91"/>
    </row>
    <row r="72" spans="1:12" s="73" customFormat="1">
      <c r="A72" s="94"/>
      <c r="B72" s="91" t="s">
        <v>75</v>
      </c>
      <c r="C72" s="91"/>
      <c r="D72" s="98" t="s">
        <v>76</v>
      </c>
      <c r="E72" s="112">
        <v>0</v>
      </c>
      <c r="F72" s="260"/>
      <c r="G72" s="277">
        <v>17349.86</v>
      </c>
      <c r="H72" s="112">
        <v>0</v>
      </c>
      <c r="I72" s="81">
        <f t="shared" si="6"/>
        <v>0</v>
      </c>
      <c r="J72" s="87" t="e">
        <f t="shared" si="7"/>
        <v>#DIV/0!</v>
      </c>
      <c r="K72" s="91"/>
      <c r="L72" s="91"/>
    </row>
    <row r="73" spans="1:12" s="73" customFormat="1">
      <c r="A73" s="94"/>
      <c r="B73" s="91" t="s">
        <v>107</v>
      </c>
      <c r="C73" s="91"/>
      <c r="D73" s="98" t="s">
        <v>80</v>
      </c>
      <c r="E73" s="112">
        <v>0</v>
      </c>
      <c r="F73" s="260"/>
      <c r="G73" s="277">
        <v>119.7</v>
      </c>
      <c r="H73" s="112">
        <v>0</v>
      </c>
      <c r="I73" s="81">
        <f>SUM(H73)-E73</f>
        <v>0</v>
      </c>
      <c r="J73" s="87" t="e">
        <f>I73/E73</f>
        <v>#DIV/0!</v>
      </c>
      <c r="K73" s="91"/>
      <c r="L73" s="91"/>
    </row>
    <row r="74" spans="1:12" s="73" customFormat="1">
      <c r="A74" s="94"/>
      <c r="B74" s="91" t="s">
        <v>108</v>
      </c>
      <c r="C74" s="91"/>
      <c r="D74" s="98" t="s">
        <v>82</v>
      </c>
      <c r="E74" s="112">
        <v>0</v>
      </c>
      <c r="F74" s="260"/>
      <c r="G74" s="277">
        <v>0</v>
      </c>
      <c r="H74" s="112">
        <v>0</v>
      </c>
      <c r="I74" s="81">
        <f>SUM(H74)-E74</f>
        <v>0</v>
      </c>
      <c r="J74" s="87" t="e">
        <f>I74/E74</f>
        <v>#DIV/0!</v>
      </c>
      <c r="K74" s="91"/>
      <c r="L74" s="91"/>
    </row>
    <row r="75" spans="1:12" s="73" customFormat="1">
      <c r="A75" s="94"/>
      <c r="B75" s="91" t="s">
        <v>109</v>
      </c>
      <c r="C75" s="91"/>
      <c r="D75" s="98" t="s">
        <v>110</v>
      </c>
      <c r="E75" s="112">
        <v>0</v>
      </c>
      <c r="F75" s="260"/>
      <c r="G75" s="277"/>
      <c r="H75" s="112">
        <v>0</v>
      </c>
      <c r="I75" s="81">
        <f>SUM(H75)-E75</f>
        <v>0</v>
      </c>
      <c r="J75" s="87" t="e">
        <f>I75/E75</f>
        <v>#DIV/0!</v>
      </c>
      <c r="K75" s="91"/>
      <c r="L75" s="91"/>
    </row>
    <row r="76" spans="1:12" s="73" customFormat="1">
      <c r="A76" s="91"/>
      <c r="B76" s="91" t="s">
        <v>111</v>
      </c>
      <c r="C76" s="91"/>
      <c r="D76" s="98" t="s">
        <v>112</v>
      </c>
      <c r="E76" s="112">
        <v>0</v>
      </c>
      <c r="F76" s="260"/>
      <c r="G76" s="277"/>
      <c r="H76" s="112">
        <v>0</v>
      </c>
      <c r="I76" s="81">
        <f>SUM(H76)-E76</f>
        <v>0</v>
      </c>
      <c r="J76" s="87" t="e">
        <f>I76/E76</f>
        <v>#DIV/0!</v>
      </c>
      <c r="K76" s="91"/>
      <c r="L76" s="91"/>
    </row>
    <row r="77" spans="1:12" s="73" customFormat="1">
      <c r="A77" s="94"/>
      <c r="B77" s="91" t="s">
        <v>77</v>
      </c>
      <c r="C77" s="91"/>
      <c r="D77" s="98" t="s">
        <v>78</v>
      </c>
      <c r="E77" s="112">
        <v>0</v>
      </c>
      <c r="F77" s="260"/>
      <c r="G77" s="277"/>
      <c r="H77" s="112">
        <v>0</v>
      </c>
      <c r="I77" s="81">
        <f t="shared" si="6"/>
        <v>0</v>
      </c>
      <c r="J77" s="87" t="e">
        <f t="shared" si="7"/>
        <v>#DIV/0!</v>
      </c>
      <c r="K77" s="91"/>
      <c r="L77" s="91"/>
    </row>
    <row r="78" spans="1:12" s="73" customFormat="1">
      <c r="A78" s="94"/>
      <c r="B78" s="91" t="s">
        <v>101</v>
      </c>
      <c r="C78" s="91"/>
      <c r="D78" s="98" t="s">
        <v>102</v>
      </c>
      <c r="E78" s="112">
        <v>0</v>
      </c>
      <c r="F78" s="258"/>
      <c r="G78" s="275"/>
      <c r="H78" s="112">
        <v>0</v>
      </c>
      <c r="I78" s="81">
        <f>SUM(H78)-E78</f>
        <v>0</v>
      </c>
      <c r="J78" s="87" t="e">
        <f>I78/E78</f>
        <v>#DIV/0!</v>
      </c>
      <c r="K78" s="91"/>
      <c r="L78" s="91"/>
    </row>
    <row r="79" spans="1:12" s="73" customFormat="1">
      <c r="A79" s="94"/>
      <c r="B79" s="91" t="s">
        <v>103</v>
      </c>
      <c r="C79" s="91"/>
      <c r="D79" s="98" t="s">
        <v>104</v>
      </c>
      <c r="E79" s="112">
        <v>0</v>
      </c>
      <c r="F79" s="260"/>
      <c r="G79" s="277"/>
      <c r="H79" s="112">
        <v>0</v>
      </c>
      <c r="I79" s="81">
        <f t="shared" si="6"/>
        <v>0</v>
      </c>
      <c r="J79" s="87" t="e">
        <f t="shared" si="7"/>
        <v>#DIV/0!</v>
      </c>
      <c r="K79" s="91"/>
      <c r="L79" s="91"/>
    </row>
    <row r="80" spans="1:12" s="73" customFormat="1">
      <c r="A80" s="94"/>
      <c r="B80" s="91" t="s">
        <v>105</v>
      </c>
      <c r="C80" s="91"/>
      <c r="D80" s="98" t="s">
        <v>106</v>
      </c>
      <c r="E80" s="112">
        <v>0</v>
      </c>
      <c r="F80" s="260"/>
      <c r="G80" s="277"/>
      <c r="H80" s="112">
        <v>0</v>
      </c>
      <c r="I80" s="81">
        <f t="shared" si="6"/>
        <v>0</v>
      </c>
      <c r="J80" s="87" t="e">
        <f t="shared" si="7"/>
        <v>#DIV/0!</v>
      </c>
      <c r="K80" s="91"/>
      <c r="L80" s="91"/>
    </row>
    <row r="81" spans="1:12" s="73" customFormat="1">
      <c r="A81" s="94"/>
      <c r="B81" s="91" t="s">
        <v>359</v>
      </c>
      <c r="C81" s="91"/>
      <c r="D81" s="98" t="s">
        <v>385</v>
      </c>
      <c r="E81" s="112">
        <v>0</v>
      </c>
      <c r="F81" s="261"/>
      <c r="G81" s="261">
        <v>0</v>
      </c>
      <c r="H81" s="112">
        <v>0</v>
      </c>
      <c r="I81" s="81">
        <f>SUM(H81)-E81</f>
        <v>0</v>
      </c>
      <c r="J81" s="87" t="e">
        <f>I81/E81</f>
        <v>#DIV/0!</v>
      </c>
      <c r="K81" s="91"/>
      <c r="L81" s="91"/>
    </row>
    <row r="82" spans="1:12" s="73" customFormat="1">
      <c r="A82" s="91"/>
      <c r="B82" s="91"/>
      <c r="C82" s="91"/>
      <c r="D82" s="98"/>
      <c r="E82" s="77">
        <f>SUM(E64:E81)</f>
        <v>373000</v>
      </c>
      <c r="F82" s="256">
        <f>SUM(F64:F81)</f>
        <v>0</v>
      </c>
      <c r="G82" s="256">
        <f>SUM(G64:G81)</f>
        <v>609182.14</v>
      </c>
      <c r="H82" s="77">
        <f>SUM(H64:H81)</f>
        <v>407000</v>
      </c>
      <c r="I82" s="113">
        <f>SUM(H82)-E82</f>
        <v>34000</v>
      </c>
      <c r="J82" s="87">
        <f t="shared" si="7"/>
        <v>9.1152815013404831E-2</v>
      </c>
      <c r="K82" s="163"/>
      <c r="L82" s="163"/>
    </row>
    <row r="83" spans="1:12" s="73" customFormat="1">
      <c r="A83" s="91"/>
      <c r="B83" s="91"/>
      <c r="C83" s="91"/>
      <c r="D83" s="98"/>
      <c r="E83" s="77"/>
      <c r="F83" s="256"/>
      <c r="G83" s="256"/>
      <c r="H83" s="77"/>
      <c r="I83" s="104"/>
      <c r="J83" s="87"/>
      <c r="K83" s="163"/>
      <c r="L83" s="163"/>
    </row>
    <row r="84" spans="1:12" s="73" customFormat="1">
      <c r="A84" s="91"/>
      <c r="B84" s="91"/>
      <c r="C84" s="91"/>
      <c r="D84" s="98"/>
      <c r="E84" s="77"/>
      <c r="F84" s="256"/>
      <c r="G84" s="256"/>
      <c r="H84" s="77"/>
      <c r="I84" s="104"/>
      <c r="J84" s="87"/>
      <c r="K84" s="163"/>
      <c r="L84" s="163"/>
    </row>
    <row r="85" spans="1:12" s="73" customFormat="1">
      <c r="A85" s="91"/>
      <c r="B85" s="91"/>
      <c r="C85" s="91"/>
      <c r="D85" s="98"/>
      <c r="E85" s="111"/>
      <c r="F85" s="256"/>
      <c r="G85" s="276"/>
      <c r="H85" s="111"/>
      <c r="I85" s="105"/>
      <c r="J85" s="87"/>
      <c r="K85" s="90"/>
      <c r="L85" s="90"/>
    </row>
    <row r="86" spans="1:12" s="73" customFormat="1">
      <c r="A86" s="93">
        <v>406</v>
      </c>
      <c r="B86" s="94" t="s">
        <v>113</v>
      </c>
      <c r="C86" s="91"/>
      <c r="D86" s="98"/>
      <c r="E86" s="110" t="s">
        <v>434</v>
      </c>
      <c r="F86" s="253"/>
      <c r="G86" s="272" t="s">
        <v>377</v>
      </c>
      <c r="H86" s="110" t="s">
        <v>436</v>
      </c>
      <c r="I86" s="80" t="s">
        <v>0</v>
      </c>
      <c r="J86" s="84" t="s">
        <v>1</v>
      </c>
      <c r="K86" s="90"/>
      <c r="L86" s="90"/>
    </row>
    <row r="87" spans="1:12" s="73" customFormat="1">
      <c r="A87" s="94"/>
      <c r="B87" s="91" t="s">
        <v>46</v>
      </c>
      <c r="C87" s="91"/>
      <c r="D87" s="98" t="s">
        <v>47</v>
      </c>
      <c r="E87" s="112">
        <v>1000</v>
      </c>
      <c r="F87" s="260"/>
      <c r="G87" s="277"/>
      <c r="H87" s="112">
        <v>1000</v>
      </c>
      <c r="I87" s="81">
        <f>SUM(H87)-E87</f>
        <v>0</v>
      </c>
      <c r="J87" s="87">
        <f>I87/E87</f>
        <v>0</v>
      </c>
      <c r="K87" s="91"/>
      <c r="L87" s="91"/>
    </row>
    <row r="88" spans="1:12" s="73" customFormat="1">
      <c r="A88" s="94"/>
      <c r="B88" s="91" t="s">
        <v>48</v>
      </c>
      <c r="C88" s="91"/>
      <c r="D88" s="98" t="s">
        <v>49</v>
      </c>
      <c r="E88" s="112">
        <v>200</v>
      </c>
      <c r="F88" s="260"/>
      <c r="G88" s="277"/>
      <c r="H88" s="112">
        <v>200</v>
      </c>
      <c r="I88" s="81">
        <f t="shared" ref="I88:I97" si="8">SUM(H88)-E88</f>
        <v>0</v>
      </c>
      <c r="J88" s="87">
        <f t="shared" ref="J88:J97" si="9">I88/E88</f>
        <v>0</v>
      </c>
      <c r="K88" s="91"/>
      <c r="L88" s="91"/>
    </row>
    <row r="89" spans="1:12" s="73" customFormat="1">
      <c r="A89" s="94"/>
      <c r="B89" s="91" t="s">
        <v>52</v>
      </c>
      <c r="C89" s="91"/>
      <c r="D89" s="98" t="s">
        <v>53</v>
      </c>
      <c r="E89" s="112">
        <v>1000</v>
      </c>
      <c r="F89" s="260"/>
      <c r="G89" s="277"/>
      <c r="H89" s="112">
        <v>1500</v>
      </c>
      <c r="I89" s="81">
        <f t="shared" si="8"/>
        <v>500</v>
      </c>
      <c r="J89" s="87">
        <f t="shared" si="9"/>
        <v>0.5</v>
      </c>
      <c r="K89" s="91"/>
      <c r="L89" s="91"/>
    </row>
    <row r="90" spans="1:12" s="73" customFormat="1">
      <c r="A90" s="94"/>
      <c r="B90" s="91" t="s">
        <v>58</v>
      </c>
      <c r="C90" s="91"/>
      <c r="D90" s="98" t="s">
        <v>59</v>
      </c>
      <c r="E90" s="112">
        <v>500</v>
      </c>
      <c r="F90" s="260"/>
      <c r="G90" s="277"/>
      <c r="H90" s="112">
        <v>500</v>
      </c>
      <c r="I90" s="81">
        <f t="shared" si="8"/>
        <v>0</v>
      </c>
      <c r="J90" s="87">
        <f t="shared" si="9"/>
        <v>0</v>
      </c>
      <c r="K90" s="91"/>
      <c r="L90" s="91"/>
    </row>
    <row r="91" spans="1:12" s="73" customFormat="1">
      <c r="A91" s="94"/>
      <c r="B91" s="91" t="s">
        <v>62</v>
      </c>
      <c r="C91" s="91"/>
      <c r="D91" s="98" t="s">
        <v>63</v>
      </c>
      <c r="E91" s="112">
        <v>350</v>
      </c>
      <c r="F91" s="260"/>
      <c r="G91" s="277"/>
      <c r="H91" s="112">
        <v>350</v>
      </c>
      <c r="I91" s="81">
        <f t="shared" si="8"/>
        <v>0</v>
      </c>
      <c r="J91" s="87">
        <f t="shared" si="9"/>
        <v>0</v>
      </c>
      <c r="K91" s="91"/>
      <c r="L91" s="91"/>
    </row>
    <row r="92" spans="1:12" s="73" customFormat="1">
      <c r="A92" s="94"/>
      <c r="B92" s="91" t="s">
        <v>64</v>
      </c>
      <c r="C92" s="91"/>
      <c r="D92" s="98" t="s">
        <v>65</v>
      </c>
      <c r="E92" s="112">
        <v>3000</v>
      </c>
      <c r="F92" s="260"/>
      <c r="G92" s="277"/>
      <c r="H92" s="112">
        <v>3000</v>
      </c>
      <c r="I92" s="81">
        <f t="shared" si="8"/>
        <v>0</v>
      </c>
      <c r="J92" s="87">
        <f t="shared" si="9"/>
        <v>0</v>
      </c>
      <c r="K92" s="91"/>
      <c r="L92" s="91"/>
    </row>
    <row r="93" spans="1:12" s="73" customFormat="1">
      <c r="A93" s="94"/>
      <c r="B93" s="91" t="s">
        <v>72</v>
      </c>
      <c r="C93" s="91"/>
      <c r="D93" s="98" t="s">
        <v>73</v>
      </c>
      <c r="E93" s="112">
        <v>0</v>
      </c>
      <c r="F93" s="260"/>
      <c r="G93" s="277"/>
      <c r="H93" s="112">
        <v>0</v>
      </c>
      <c r="I93" s="81">
        <f t="shared" si="8"/>
        <v>0</v>
      </c>
      <c r="J93" s="87">
        <v>0</v>
      </c>
      <c r="K93" s="91"/>
      <c r="L93" s="91"/>
    </row>
    <row r="94" spans="1:12" s="73" customFormat="1">
      <c r="A94" s="94"/>
      <c r="B94" s="91" t="s">
        <v>114</v>
      </c>
      <c r="C94" s="91"/>
      <c r="D94" s="98" t="s">
        <v>80</v>
      </c>
      <c r="E94" s="112">
        <v>10200</v>
      </c>
      <c r="F94" s="258"/>
      <c r="G94" s="281"/>
      <c r="H94" s="112">
        <v>10200</v>
      </c>
      <c r="I94" s="81">
        <f t="shared" si="8"/>
        <v>0</v>
      </c>
      <c r="J94" s="87">
        <f t="shared" si="9"/>
        <v>0</v>
      </c>
      <c r="K94" s="91"/>
      <c r="L94" s="91"/>
    </row>
    <row r="95" spans="1:12" s="73" customFormat="1">
      <c r="A95" s="94"/>
      <c r="B95" s="91" t="s">
        <v>103</v>
      </c>
      <c r="C95" s="91"/>
      <c r="D95" s="98" t="s">
        <v>104</v>
      </c>
      <c r="E95" s="112">
        <v>1000</v>
      </c>
      <c r="F95" s="260"/>
      <c r="G95" s="277"/>
      <c r="H95" s="112">
        <v>1000</v>
      </c>
      <c r="I95" s="81">
        <f t="shared" si="8"/>
        <v>0</v>
      </c>
      <c r="J95" s="87">
        <f t="shared" si="9"/>
        <v>0</v>
      </c>
      <c r="K95" s="91"/>
      <c r="L95" s="91"/>
    </row>
    <row r="96" spans="1:12" s="73" customFormat="1">
      <c r="A96" s="91"/>
      <c r="B96" s="91" t="s">
        <v>105</v>
      </c>
      <c r="C96" s="91"/>
      <c r="D96" s="98" t="s">
        <v>106</v>
      </c>
      <c r="E96" s="112">
        <v>4500</v>
      </c>
      <c r="F96" s="260"/>
      <c r="G96" s="277"/>
      <c r="H96" s="112">
        <v>8000</v>
      </c>
      <c r="I96" s="81">
        <f t="shared" si="8"/>
        <v>3500</v>
      </c>
      <c r="J96" s="87">
        <f t="shared" si="9"/>
        <v>0.77777777777777779</v>
      </c>
      <c r="K96" s="91"/>
      <c r="L96" s="91"/>
    </row>
    <row r="97" spans="1:12" s="73" customFormat="1">
      <c r="A97" s="91"/>
      <c r="B97" s="91"/>
      <c r="C97" s="91"/>
      <c r="D97" s="98"/>
      <c r="E97" s="77">
        <f>SUM(E87:E96)</f>
        <v>21750</v>
      </c>
      <c r="F97" s="256"/>
      <c r="G97" s="256">
        <f>SUM(G87:G96)</f>
        <v>0</v>
      </c>
      <c r="H97" s="77">
        <f>SUM(H87:H96)</f>
        <v>25750</v>
      </c>
      <c r="I97" s="113">
        <f t="shared" si="8"/>
        <v>4000</v>
      </c>
      <c r="J97" s="87">
        <f t="shared" si="9"/>
        <v>0.18390804597701149</v>
      </c>
      <c r="K97" s="90"/>
      <c r="L97" s="90"/>
    </row>
    <row r="98" spans="1:12" s="73" customFormat="1">
      <c r="A98" s="91"/>
      <c r="B98" s="91"/>
      <c r="C98" s="91"/>
      <c r="D98" s="98"/>
      <c r="E98" s="77"/>
      <c r="F98" s="256"/>
      <c r="G98" s="256"/>
      <c r="H98" s="77"/>
      <c r="I98" s="104"/>
      <c r="J98" s="87"/>
      <c r="K98" s="90"/>
      <c r="L98" s="90"/>
    </row>
    <row r="99" spans="1:12" s="73" customFormat="1">
      <c r="A99" s="93">
        <v>407</v>
      </c>
      <c r="B99" s="94" t="s">
        <v>115</v>
      </c>
      <c r="C99" s="91"/>
      <c r="D99" s="98"/>
      <c r="E99" s="110" t="s">
        <v>434</v>
      </c>
      <c r="F99" s="253"/>
      <c r="G99" s="272" t="s">
        <v>377</v>
      </c>
      <c r="H99" s="110" t="s">
        <v>436</v>
      </c>
      <c r="I99" s="80" t="s">
        <v>0</v>
      </c>
      <c r="J99" s="84" t="s">
        <v>1</v>
      </c>
      <c r="K99" s="90"/>
      <c r="L99" s="90"/>
    </row>
    <row r="100" spans="1:12" s="73" customFormat="1">
      <c r="A100" s="94"/>
      <c r="B100" s="91" t="s">
        <v>46</v>
      </c>
      <c r="C100" s="91"/>
      <c r="D100" s="98" t="s">
        <v>47</v>
      </c>
      <c r="E100" s="112">
        <v>0</v>
      </c>
      <c r="F100" s="259"/>
      <c r="G100" s="277"/>
      <c r="H100" s="112">
        <v>0</v>
      </c>
      <c r="I100" s="81">
        <f>SUM(H100)-E100</f>
        <v>0</v>
      </c>
      <c r="J100" s="87" t="e">
        <f>I100/E100</f>
        <v>#DIV/0!</v>
      </c>
      <c r="K100" s="91"/>
      <c r="L100" s="91"/>
    </row>
    <row r="101" spans="1:12" s="73" customFormat="1" hidden="1">
      <c r="A101" s="94"/>
      <c r="B101" s="91"/>
      <c r="C101" s="91" t="s">
        <v>116</v>
      </c>
      <c r="D101" s="98" t="s">
        <v>47</v>
      </c>
      <c r="E101" s="112"/>
      <c r="F101" s="259"/>
      <c r="G101" s="277"/>
      <c r="H101" s="112"/>
      <c r="I101" s="182">
        <f t="shared" ref="I101:I118" si="10">SUM(H101)-E101</f>
        <v>0</v>
      </c>
      <c r="J101" s="181" t="e">
        <f t="shared" ref="J101:J118" si="11">I101/E101</f>
        <v>#DIV/0!</v>
      </c>
      <c r="K101" s="91"/>
      <c r="L101" s="91"/>
    </row>
    <row r="102" spans="1:12" s="73" customFormat="1" hidden="1">
      <c r="A102" s="94"/>
      <c r="B102" s="91"/>
      <c r="C102" s="91" t="s">
        <v>117</v>
      </c>
      <c r="D102" s="98" t="s">
        <v>47</v>
      </c>
      <c r="E102" s="112"/>
      <c r="F102" s="259"/>
      <c r="G102" s="277"/>
      <c r="H102" s="112"/>
      <c r="I102" s="182">
        <f t="shared" si="10"/>
        <v>0</v>
      </c>
      <c r="J102" s="181" t="e">
        <f t="shared" si="11"/>
        <v>#DIV/0!</v>
      </c>
      <c r="K102" s="91"/>
      <c r="L102" s="91"/>
    </row>
    <row r="103" spans="1:12" s="73" customFormat="1">
      <c r="A103" s="94"/>
      <c r="B103" s="91" t="s">
        <v>48</v>
      </c>
      <c r="C103" s="91"/>
      <c r="D103" s="98" t="s">
        <v>49</v>
      </c>
      <c r="E103" s="112">
        <v>75</v>
      </c>
      <c r="F103" s="259"/>
      <c r="G103" s="277"/>
      <c r="H103" s="112">
        <v>50</v>
      </c>
      <c r="I103" s="81">
        <f t="shared" si="10"/>
        <v>-25</v>
      </c>
      <c r="J103" s="87">
        <f t="shared" si="11"/>
        <v>-0.33333333333333331</v>
      </c>
      <c r="K103" s="91"/>
      <c r="L103" s="91"/>
    </row>
    <row r="104" spans="1:12" s="73" customFormat="1">
      <c r="A104" s="94"/>
      <c r="B104" s="91" t="s">
        <v>50</v>
      </c>
      <c r="C104" s="91"/>
      <c r="D104" s="98" t="s">
        <v>51</v>
      </c>
      <c r="E104" s="112">
        <v>0</v>
      </c>
      <c r="F104" s="259"/>
      <c r="G104" s="277"/>
      <c r="H104" s="112">
        <v>0</v>
      </c>
      <c r="I104" s="81">
        <f t="shared" si="10"/>
        <v>0</v>
      </c>
      <c r="J104" s="87" t="e">
        <f t="shared" si="11"/>
        <v>#DIV/0!</v>
      </c>
      <c r="K104" s="91"/>
      <c r="L104" s="91"/>
    </row>
    <row r="105" spans="1:12" s="73" customFormat="1" hidden="1">
      <c r="A105" s="94"/>
      <c r="B105" s="91" t="s">
        <v>52</v>
      </c>
      <c r="C105" s="91"/>
      <c r="D105" s="98" t="s">
        <v>53</v>
      </c>
      <c r="E105" s="180"/>
      <c r="F105" s="259"/>
      <c r="G105" s="277"/>
      <c r="H105" s="180"/>
      <c r="I105" s="182">
        <f t="shared" si="10"/>
        <v>0</v>
      </c>
      <c r="J105" s="181" t="e">
        <f t="shared" si="11"/>
        <v>#DIV/0!</v>
      </c>
      <c r="K105" s="91"/>
      <c r="L105" s="91"/>
    </row>
    <row r="106" spans="1:12" s="73" customFormat="1" hidden="1">
      <c r="A106" s="94"/>
      <c r="B106" s="91" t="s">
        <v>54</v>
      </c>
      <c r="C106" s="91"/>
      <c r="D106" s="98" t="s">
        <v>55</v>
      </c>
      <c r="E106" s="180"/>
      <c r="F106" s="259"/>
      <c r="G106" s="277"/>
      <c r="H106" s="180"/>
      <c r="I106" s="182">
        <f t="shared" si="10"/>
        <v>0</v>
      </c>
      <c r="J106" s="181">
        <v>0</v>
      </c>
      <c r="K106" s="91"/>
      <c r="L106" s="91"/>
    </row>
    <row r="107" spans="1:12" s="73" customFormat="1">
      <c r="A107" s="94"/>
      <c r="B107" s="91" t="s">
        <v>56</v>
      </c>
      <c r="C107" s="91"/>
      <c r="D107" s="98" t="s">
        <v>57</v>
      </c>
      <c r="E107" s="112">
        <v>0</v>
      </c>
      <c r="F107" s="259"/>
      <c r="G107" s="277"/>
      <c r="H107" s="112">
        <v>0</v>
      </c>
      <c r="I107" s="81">
        <f t="shared" si="10"/>
        <v>0</v>
      </c>
      <c r="J107" s="87" t="e">
        <f t="shared" si="11"/>
        <v>#DIV/0!</v>
      </c>
      <c r="K107" s="91"/>
      <c r="L107" s="91"/>
    </row>
    <row r="108" spans="1:12" s="73" customFormat="1">
      <c r="A108" s="94"/>
      <c r="B108" s="91" t="s">
        <v>58</v>
      </c>
      <c r="C108" s="91"/>
      <c r="D108" s="98" t="s">
        <v>59</v>
      </c>
      <c r="E108" s="112">
        <v>0</v>
      </c>
      <c r="F108" s="259"/>
      <c r="G108" s="277"/>
      <c r="H108" s="112">
        <v>0</v>
      </c>
      <c r="I108" s="81">
        <f t="shared" si="10"/>
        <v>0</v>
      </c>
      <c r="J108" s="87" t="e">
        <f t="shared" si="11"/>
        <v>#DIV/0!</v>
      </c>
      <c r="K108" s="91"/>
      <c r="L108" s="91"/>
    </row>
    <row r="109" spans="1:12" s="73" customFormat="1" hidden="1">
      <c r="A109" s="94"/>
      <c r="B109" s="91" t="s">
        <v>60</v>
      </c>
      <c r="C109" s="91"/>
      <c r="D109" s="98" t="s">
        <v>61</v>
      </c>
      <c r="E109" s="112"/>
      <c r="F109" s="259"/>
      <c r="G109" s="277"/>
      <c r="H109" s="112"/>
      <c r="I109" s="182">
        <f t="shared" si="10"/>
        <v>0</v>
      </c>
      <c r="J109" s="181" t="e">
        <f t="shared" si="11"/>
        <v>#DIV/0!</v>
      </c>
      <c r="K109" s="91"/>
      <c r="L109" s="91"/>
    </row>
    <row r="110" spans="1:12" s="73" customFormat="1" hidden="1">
      <c r="A110" s="94"/>
      <c r="B110" s="91" t="s">
        <v>62</v>
      </c>
      <c r="C110" s="91"/>
      <c r="D110" s="98" t="s">
        <v>63</v>
      </c>
      <c r="E110" s="112"/>
      <c r="F110" s="259"/>
      <c r="G110" s="277"/>
      <c r="H110" s="112"/>
      <c r="I110" s="182">
        <f t="shared" si="10"/>
        <v>0</v>
      </c>
      <c r="J110" s="181" t="e">
        <f t="shared" si="11"/>
        <v>#DIV/0!</v>
      </c>
      <c r="K110" s="91"/>
      <c r="L110" s="91"/>
    </row>
    <row r="111" spans="1:12" s="73" customFormat="1" hidden="1">
      <c r="A111" s="94"/>
      <c r="B111" s="91" t="s">
        <v>64</v>
      </c>
      <c r="C111" s="91"/>
      <c r="D111" s="98" t="s">
        <v>65</v>
      </c>
      <c r="E111" s="112"/>
      <c r="F111" s="259"/>
      <c r="G111" s="277"/>
      <c r="H111" s="112"/>
      <c r="I111" s="182">
        <f t="shared" si="10"/>
        <v>0</v>
      </c>
      <c r="J111" s="181" t="e">
        <f t="shared" si="11"/>
        <v>#DIV/0!</v>
      </c>
      <c r="K111" s="91"/>
      <c r="L111" s="91"/>
    </row>
    <row r="112" spans="1:12" s="73" customFormat="1" hidden="1">
      <c r="A112" s="94"/>
      <c r="B112" s="91" t="s">
        <v>66</v>
      </c>
      <c r="C112" s="91"/>
      <c r="D112" s="98" t="s">
        <v>67</v>
      </c>
      <c r="E112" s="112"/>
      <c r="F112" s="259"/>
      <c r="G112" s="277"/>
      <c r="H112" s="112"/>
      <c r="I112" s="182">
        <f t="shared" si="10"/>
        <v>0</v>
      </c>
      <c r="J112" s="181" t="e">
        <f t="shared" si="11"/>
        <v>#DIV/0!</v>
      </c>
      <c r="K112" s="91"/>
      <c r="L112" s="91"/>
    </row>
    <row r="113" spans="1:12" s="73" customFormat="1">
      <c r="A113" s="94"/>
      <c r="B113" s="91" t="s">
        <v>70</v>
      </c>
      <c r="C113" s="91"/>
      <c r="D113" s="98" t="s">
        <v>71</v>
      </c>
      <c r="E113" s="112">
        <v>2000</v>
      </c>
      <c r="F113" s="259"/>
      <c r="G113" s="277"/>
      <c r="H113" s="112">
        <v>3000</v>
      </c>
      <c r="I113" s="81">
        <f t="shared" si="10"/>
        <v>1000</v>
      </c>
      <c r="J113" s="87">
        <f t="shared" si="11"/>
        <v>0.5</v>
      </c>
      <c r="K113" s="91"/>
      <c r="L113" s="91"/>
    </row>
    <row r="114" spans="1:12" s="73" customFormat="1">
      <c r="A114" s="94"/>
      <c r="B114" s="91" t="s">
        <v>386</v>
      </c>
      <c r="C114" s="91"/>
      <c r="D114" s="98" t="s">
        <v>118</v>
      </c>
      <c r="E114" s="112">
        <v>1000</v>
      </c>
      <c r="F114" s="259"/>
      <c r="G114" s="277"/>
      <c r="H114" s="112">
        <v>500</v>
      </c>
      <c r="I114" s="81">
        <f t="shared" si="10"/>
        <v>-500</v>
      </c>
      <c r="J114" s="87">
        <f t="shared" si="11"/>
        <v>-0.5</v>
      </c>
      <c r="K114" s="91"/>
      <c r="L114" s="91"/>
    </row>
    <row r="115" spans="1:12" s="73" customFormat="1" hidden="1">
      <c r="A115" s="94"/>
      <c r="B115" s="91" t="s">
        <v>72</v>
      </c>
      <c r="C115" s="91"/>
      <c r="D115" s="98" t="s">
        <v>73</v>
      </c>
      <c r="E115" s="112"/>
      <c r="F115" s="259"/>
      <c r="G115" s="277"/>
      <c r="H115" s="112"/>
      <c r="I115" s="182">
        <f t="shared" si="10"/>
        <v>0</v>
      </c>
      <c r="J115" s="181" t="e">
        <f t="shared" si="11"/>
        <v>#DIV/0!</v>
      </c>
      <c r="K115" s="91"/>
      <c r="L115" s="91"/>
    </row>
    <row r="116" spans="1:12" s="73" customFormat="1">
      <c r="A116" s="94"/>
      <c r="B116" s="91" t="s">
        <v>447</v>
      </c>
      <c r="C116" s="91"/>
      <c r="D116" s="98"/>
      <c r="E116" s="112">
        <v>150</v>
      </c>
      <c r="F116" s="259"/>
      <c r="G116" s="277"/>
      <c r="H116" s="112">
        <v>150</v>
      </c>
      <c r="I116" s="182">
        <v>150</v>
      </c>
      <c r="J116" s="181"/>
      <c r="K116" s="91"/>
      <c r="L116" s="91"/>
    </row>
    <row r="117" spans="1:12" s="73" customFormat="1">
      <c r="A117" s="94"/>
      <c r="B117" s="91" t="s">
        <v>77</v>
      </c>
      <c r="C117" s="91"/>
      <c r="D117" s="98" t="s">
        <v>78</v>
      </c>
      <c r="E117" s="112">
        <v>500</v>
      </c>
      <c r="F117" s="259">
        <v>1019</v>
      </c>
      <c r="G117" s="277"/>
      <c r="H117" s="112">
        <v>500</v>
      </c>
      <c r="I117" s="81">
        <f t="shared" si="10"/>
        <v>0</v>
      </c>
      <c r="J117" s="87">
        <f t="shared" si="11"/>
        <v>0</v>
      </c>
      <c r="K117" s="91"/>
      <c r="L117" s="91"/>
    </row>
    <row r="118" spans="1:12" s="73" customFormat="1">
      <c r="A118" s="94"/>
      <c r="B118" s="91"/>
      <c r="C118" s="91"/>
      <c r="D118" s="98"/>
      <c r="E118" s="77">
        <f>SUM(E100:E117)</f>
        <v>3725</v>
      </c>
      <c r="F118" s="256"/>
      <c r="G118" s="256">
        <f>SUM(G100:G117)</f>
        <v>0</v>
      </c>
      <c r="H118" s="77">
        <f>SUM(H100:H117)</f>
        <v>4200</v>
      </c>
      <c r="I118" s="113">
        <f t="shared" si="10"/>
        <v>475</v>
      </c>
      <c r="J118" s="87">
        <f t="shared" si="11"/>
        <v>0.12751677852348994</v>
      </c>
      <c r="K118" s="163"/>
      <c r="L118" s="163"/>
    </row>
    <row r="119" spans="1:12" s="73" customFormat="1">
      <c r="A119" s="94"/>
      <c r="B119" s="91"/>
      <c r="C119" s="91"/>
      <c r="D119" s="98"/>
      <c r="E119" s="111"/>
      <c r="F119" s="256"/>
      <c r="G119" s="276"/>
      <c r="H119" s="111"/>
      <c r="I119" s="106"/>
      <c r="J119" s="102"/>
      <c r="K119" s="90"/>
      <c r="L119" s="90"/>
    </row>
    <row r="120" spans="1:12" s="73" customFormat="1">
      <c r="A120" s="93">
        <v>408</v>
      </c>
      <c r="B120" s="94" t="s">
        <v>119</v>
      </c>
      <c r="C120" s="91"/>
      <c r="D120" s="98"/>
      <c r="E120" s="110" t="s">
        <v>434</v>
      </c>
      <c r="F120" s="253"/>
      <c r="G120" s="272" t="s">
        <v>377</v>
      </c>
      <c r="H120" s="110" t="s">
        <v>436</v>
      </c>
      <c r="I120" s="80" t="s">
        <v>0</v>
      </c>
      <c r="J120" s="84" t="s">
        <v>1</v>
      </c>
      <c r="K120" s="90"/>
      <c r="L120" s="90"/>
    </row>
    <row r="121" spans="1:12" s="73" customFormat="1" hidden="1">
      <c r="A121" s="94"/>
      <c r="B121" s="91" t="s">
        <v>46</v>
      </c>
      <c r="C121" s="91"/>
      <c r="D121" s="98" t="s">
        <v>47</v>
      </c>
      <c r="E121" s="204"/>
      <c r="F121" s="257"/>
      <c r="G121" s="282">
        <v>0</v>
      </c>
      <c r="H121" s="204"/>
      <c r="I121" s="74" t="e">
        <f>SUM(#REF!-#REF!)</f>
        <v>#REF!</v>
      </c>
      <c r="J121" s="72" t="e">
        <f>SUM(#REF!-#REF!)/ABS(#REF!)</f>
        <v>#REF!</v>
      </c>
      <c r="K121" s="91"/>
      <c r="L121" s="91"/>
    </row>
    <row r="122" spans="1:12" s="73" customFormat="1">
      <c r="A122" s="94"/>
      <c r="B122" s="91" t="s">
        <v>48</v>
      </c>
      <c r="C122" s="91"/>
      <c r="D122" s="98" t="s">
        <v>49</v>
      </c>
      <c r="E122" s="112">
        <v>0</v>
      </c>
      <c r="F122" s="258"/>
      <c r="G122" s="275">
        <v>7</v>
      </c>
      <c r="H122" s="112">
        <v>0</v>
      </c>
      <c r="I122" s="81">
        <f t="shared" ref="I122:I127" si="12">SUM(H122)-E122</f>
        <v>0</v>
      </c>
      <c r="J122" s="87">
        <v>0.5</v>
      </c>
      <c r="K122" s="91"/>
      <c r="L122" s="91"/>
    </row>
    <row r="123" spans="1:12" s="73" customFormat="1">
      <c r="A123" s="94"/>
      <c r="B123" s="91" t="s">
        <v>56</v>
      </c>
      <c r="C123" s="91"/>
      <c r="D123" s="98" t="s">
        <v>57</v>
      </c>
      <c r="E123" s="112">
        <v>500</v>
      </c>
      <c r="F123" s="260"/>
      <c r="G123" s="277">
        <v>468.25</v>
      </c>
      <c r="H123" s="112">
        <v>500</v>
      </c>
      <c r="I123" s="81">
        <f t="shared" si="12"/>
        <v>0</v>
      </c>
      <c r="J123" s="87">
        <f>I123/E123</f>
        <v>0</v>
      </c>
      <c r="K123" s="91"/>
      <c r="L123" s="91"/>
    </row>
    <row r="124" spans="1:12" s="73" customFormat="1">
      <c r="A124" s="94"/>
      <c r="B124" s="91" t="s">
        <v>60</v>
      </c>
      <c r="C124" s="91"/>
      <c r="D124" s="98" t="s">
        <v>61</v>
      </c>
      <c r="E124" s="112">
        <v>100</v>
      </c>
      <c r="F124" s="260"/>
      <c r="G124" s="277">
        <v>65</v>
      </c>
      <c r="H124" s="112">
        <v>100</v>
      </c>
      <c r="I124" s="81">
        <f t="shared" si="12"/>
        <v>0</v>
      </c>
      <c r="J124" s="87">
        <f>I124/E124</f>
        <v>0</v>
      </c>
      <c r="K124" s="91"/>
      <c r="L124" s="91"/>
    </row>
    <row r="125" spans="1:12" s="73" customFormat="1">
      <c r="A125" s="94"/>
      <c r="B125" s="91" t="s">
        <v>70</v>
      </c>
      <c r="C125" s="91"/>
      <c r="D125" s="98" t="s">
        <v>71</v>
      </c>
      <c r="E125" s="112">
        <v>500</v>
      </c>
      <c r="F125" s="260"/>
      <c r="G125" s="277">
        <v>150</v>
      </c>
      <c r="H125" s="112">
        <v>1000</v>
      </c>
      <c r="I125" s="81">
        <f t="shared" si="12"/>
        <v>500</v>
      </c>
      <c r="J125" s="87">
        <f>I125/E125</f>
        <v>1</v>
      </c>
      <c r="K125" s="91"/>
      <c r="L125" s="91"/>
    </row>
    <row r="126" spans="1:12" s="73" customFormat="1">
      <c r="A126" s="94"/>
      <c r="B126" s="91" t="s">
        <v>77</v>
      </c>
      <c r="C126" s="91"/>
      <c r="D126" s="98" t="s">
        <v>78</v>
      </c>
      <c r="E126" s="112">
        <v>500</v>
      </c>
      <c r="F126" s="260"/>
      <c r="G126" s="277">
        <v>278</v>
      </c>
      <c r="H126" s="112">
        <v>1000</v>
      </c>
      <c r="I126" s="81">
        <f t="shared" si="12"/>
        <v>500</v>
      </c>
      <c r="J126" s="87">
        <f>I126/E126</f>
        <v>1</v>
      </c>
      <c r="K126" s="91"/>
      <c r="L126" s="91"/>
    </row>
    <row r="127" spans="1:12" s="73" customFormat="1">
      <c r="A127" s="94"/>
      <c r="B127" s="91"/>
      <c r="C127" s="91"/>
      <c r="D127" s="98"/>
      <c r="E127" s="77">
        <f>SUM(E122:E126)</f>
        <v>1600</v>
      </c>
      <c r="F127" s="256">
        <f>SUM(F122:F126)</f>
        <v>0</v>
      </c>
      <c r="G127" s="256">
        <f>SUM(G122:G126)</f>
        <v>968.25</v>
      </c>
      <c r="H127" s="77">
        <f>SUM(H122:H126)</f>
        <v>2600</v>
      </c>
      <c r="I127" s="113">
        <f t="shared" si="12"/>
        <v>1000</v>
      </c>
      <c r="J127" s="87">
        <f>I127/E127</f>
        <v>0.625</v>
      </c>
      <c r="K127" s="163"/>
      <c r="L127" s="163"/>
    </row>
    <row r="128" spans="1:12" s="73" customFormat="1">
      <c r="A128" s="94"/>
      <c r="B128" s="91"/>
      <c r="C128" s="91"/>
      <c r="D128" s="98"/>
      <c r="E128" s="111"/>
      <c r="F128" s="256"/>
      <c r="G128" s="276"/>
      <c r="H128" s="111"/>
      <c r="I128" s="106"/>
      <c r="J128" s="102"/>
      <c r="K128" s="90"/>
      <c r="L128" s="90"/>
    </row>
    <row r="129" spans="1:12" s="73" customFormat="1">
      <c r="A129" s="93">
        <v>409</v>
      </c>
      <c r="B129" s="94" t="s">
        <v>120</v>
      </c>
      <c r="C129" s="91"/>
      <c r="D129" s="98"/>
      <c r="E129" s="110" t="s">
        <v>434</v>
      </c>
      <c r="F129" s="253"/>
      <c r="G129" s="272" t="s">
        <v>377</v>
      </c>
      <c r="H129" s="110" t="s">
        <v>436</v>
      </c>
      <c r="I129" s="80" t="s">
        <v>0</v>
      </c>
      <c r="J129" s="84" t="s">
        <v>1</v>
      </c>
      <c r="K129" s="90"/>
      <c r="L129" s="90"/>
    </row>
    <row r="130" spans="1:12" s="73" customFormat="1">
      <c r="A130" s="94"/>
      <c r="B130" s="91" t="s">
        <v>46</v>
      </c>
      <c r="C130" s="91"/>
      <c r="D130" s="98" t="s">
        <v>47</v>
      </c>
      <c r="E130" s="112">
        <v>400</v>
      </c>
      <c r="F130" s="258"/>
      <c r="G130" s="275">
        <v>400</v>
      </c>
      <c r="H130" s="112">
        <v>400</v>
      </c>
      <c r="I130" s="81">
        <f>SUM(H130)-E130</f>
        <v>0</v>
      </c>
      <c r="J130" s="87">
        <f>I130/E130</f>
        <v>0</v>
      </c>
      <c r="K130" s="91"/>
      <c r="L130" s="91"/>
    </row>
    <row r="131" spans="1:12" s="73" customFormat="1">
      <c r="A131" s="94"/>
      <c r="B131" s="91" t="s">
        <v>48</v>
      </c>
      <c r="C131" s="91"/>
      <c r="D131" s="98" t="s">
        <v>49</v>
      </c>
      <c r="E131" s="112">
        <v>0</v>
      </c>
      <c r="F131" s="258"/>
      <c r="G131" s="275">
        <v>0</v>
      </c>
      <c r="H131" s="112">
        <v>0</v>
      </c>
      <c r="I131" s="81">
        <f t="shared" ref="I131:I142" si="13">SUM(H131)-E131</f>
        <v>0</v>
      </c>
      <c r="J131" s="87">
        <v>0</v>
      </c>
      <c r="K131" s="91"/>
      <c r="L131" s="91"/>
    </row>
    <row r="132" spans="1:12" s="73" customFormat="1">
      <c r="A132" s="94"/>
      <c r="B132" s="91" t="s">
        <v>50</v>
      </c>
      <c r="C132" s="91"/>
      <c r="D132" s="98" t="s">
        <v>51</v>
      </c>
      <c r="E132" s="112">
        <v>0</v>
      </c>
      <c r="F132" s="258"/>
      <c r="G132" s="275">
        <v>0</v>
      </c>
      <c r="H132" s="112">
        <v>0</v>
      </c>
      <c r="I132" s="81">
        <f t="shared" si="13"/>
        <v>0</v>
      </c>
      <c r="J132" s="87" t="e">
        <f t="shared" ref="J132:J142" si="14">I132/E132</f>
        <v>#DIV/0!</v>
      </c>
      <c r="K132" s="91"/>
      <c r="L132" s="91"/>
    </row>
    <row r="133" spans="1:12" s="73" customFormat="1">
      <c r="A133" s="94"/>
      <c r="B133" s="91" t="s">
        <v>52</v>
      </c>
      <c r="C133" s="91"/>
      <c r="D133" s="98" t="s">
        <v>53</v>
      </c>
      <c r="E133" s="112">
        <v>100</v>
      </c>
      <c r="F133" s="258"/>
      <c r="G133" s="275">
        <v>0</v>
      </c>
      <c r="H133" s="112">
        <v>100</v>
      </c>
      <c r="I133" s="81">
        <f t="shared" si="13"/>
        <v>0</v>
      </c>
      <c r="J133" s="87">
        <v>0</v>
      </c>
      <c r="K133" s="91"/>
      <c r="L133" s="91"/>
    </row>
    <row r="134" spans="1:12" s="73" customFormat="1">
      <c r="A134" s="94"/>
      <c r="B134" s="91" t="s">
        <v>54</v>
      </c>
      <c r="C134" s="91"/>
      <c r="D134" s="98" t="s">
        <v>55</v>
      </c>
      <c r="E134" s="112">
        <v>0</v>
      </c>
      <c r="F134" s="258"/>
      <c r="G134" s="275">
        <v>0</v>
      </c>
      <c r="H134" s="112">
        <v>0</v>
      </c>
      <c r="I134" s="81">
        <f t="shared" si="13"/>
        <v>0</v>
      </c>
      <c r="J134" s="87" t="e">
        <f t="shared" si="14"/>
        <v>#DIV/0!</v>
      </c>
      <c r="K134" s="91"/>
      <c r="L134" s="91"/>
    </row>
    <row r="135" spans="1:12" s="73" customFormat="1">
      <c r="A135" s="94"/>
      <c r="B135" s="91" t="s">
        <v>58</v>
      </c>
      <c r="C135" s="91"/>
      <c r="D135" s="98" t="s">
        <v>59</v>
      </c>
      <c r="E135" s="112">
        <v>100</v>
      </c>
      <c r="F135" s="258"/>
      <c r="G135" s="275">
        <v>91</v>
      </c>
      <c r="H135" s="112">
        <v>100</v>
      </c>
      <c r="I135" s="81">
        <f t="shared" si="13"/>
        <v>0</v>
      </c>
      <c r="J135" s="87">
        <v>0</v>
      </c>
      <c r="K135" s="91"/>
      <c r="L135" s="91"/>
    </row>
    <row r="136" spans="1:12" s="73" customFormat="1" hidden="1">
      <c r="A136" s="94"/>
      <c r="B136" s="91" t="s">
        <v>72</v>
      </c>
      <c r="C136" s="91"/>
      <c r="D136" s="98" t="s">
        <v>73</v>
      </c>
      <c r="E136" s="112"/>
      <c r="F136" s="257"/>
      <c r="G136" s="274"/>
      <c r="H136" s="112"/>
      <c r="I136" s="81">
        <f t="shared" si="13"/>
        <v>0</v>
      </c>
      <c r="J136" s="87" t="e">
        <f t="shared" si="14"/>
        <v>#DIV/0!</v>
      </c>
      <c r="K136" s="91"/>
      <c r="L136" s="91"/>
    </row>
    <row r="137" spans="1:12" s="73" customFormat="1" hidden="1">
      <c r="A137" s="94"/>
      <c r="B137" s="91" t="s">
        <v>32</v>
      </c>
      <c r="C137" s="91"/>
      <c r="D137" s="98" t="s">
        <v>74</v>
      </c>
      <c r="E137" s="112"/>
      <c r="F137" s="257"/>
      <c r="G137" s="274"/>
      <c r="H137" s="112"/>
      <c r="I137" s="81">
        <f t="shared" si="13"/>
        <v>0</v>
      </c>
      <c r="J137" s="87" t="e">
        <f t="shared" si="14"/>
        <v>#DIV/0!</v>
      </c>
      <c r="K137" s="91"/>
      <c r="L137" s="91"/>
    </row>
    <row r="138" spans="1:12" s="73" customFormat="1" hidden="1">
      <c r="A138" s="94"/>
      <c r="B138" s="91" t="s">
        <v>121</v>
      </c>
      <c r="C138" s="91"/>
      <c r="D138" s="98" t="s">
        <v>122</v>
      </c>
      <c r="E138" s="112"/>
      <c r="F138" s="257"/>
      <c r="G138" s="274"/>
      <c r="H138" s="112"/>
      <c r="I138" s="81">
        <f t="shared" si="13"/>
        <v>0</v>
      </c>
      <c r="J138" s="87" t="e">
        <f t="shared" si="14"/>
        <v>#DIV/0!</v>
      </c>
      <c r="K138" s="91"/>
      <c r="L138" s="91"/>
    </row>
    <row r="139" spans="1:12" s="73" customFormat="1" hidden="1">
      <c r="A139" s="94"/>
      <c r="B139" s="91" t="s">
        <v>75</v>
      </c>
      <c r="C139" s="91"/>
      <c r="D139" s="98" t="s">
        <v>76</v>
      </c>
      <c r="E139" s="112"/>
      <c r="F139" s="257"/>
      <c r="G139" s="274"/>
      <c r="H139" s="112"/>
      <c r="I139" s="81">
        <f t="shared" si="13"/>
        <v>0</v>
      </c>
      <c r="J139" s="87" t="e">
        <f t="shared" si="14"/>
        <v>#DIV/0!</v>
      </c>
      <c r="K139" s="91"/>
      <c r="L139" s="91"/>
    </row>
    <row r="140" spans="1:12" s="73" customFormat="1" hidden="1">
      <c r="A140" s="94"/>
      <c r="B140" s="91" t="s">
        <v>77</v>
      </c>
      <c r="C140" s="91"/>
      <c r="D140" s="98" t="s">
        <v>78</v>
      </c>
      <c r="E140" s="112"/>
      <c r="F140" s="257"/>
      <c r="G140" s="274"/>
      <c r="H140" s="112"/>
      <c r="I140" s="81">
        <f t="shared" si="13"/>
        <v>0</v>
      </c>
      <c r="J140" s="87" t="e">
        <f t="shared" si="14"/>
        <v>#DIV/0!</v>
      </c>
      <c r="K140" s="91"/>
      <c r="L140" s="91"/>
    </row>
    <row r="141" spans="1:12" s="73" customFormat="1">
      <c r="A141" s="94"/>
      <c r="B141" s="91" t="s">
        <v>72</v>
      </c>
      <c r="C141" s="91"/>
      <c r="D141" s="98" t="s">
        <v>73</v>
      </c>
      <c r="E141" s="112">
        <v>0</v>
      </c>
      <c r="F141" s="258"/>
      <c r="G141" s="275">
        <v>1003</v>
      </c>
      <c r="H141" s="112">
        <v>0</v>
      </c>
      <c r="I141" s="81">
        <f t="shared" si="13"/>
        <v>0</v>
      </c>
      <c r="J141" s="87">
        <v>0</v>
      </c>
      <c r="K141" s="91"/>
      <c r="L141" s="91"/>
    </row>
    <row r="142" spans="1:12" s="73" customFormat="1">
      <c r="A142" s="94"/>
      <c r="B142" s="91"/>
      <c r="C142" s="91"/>
      <c r="D142" s="98"/>
      <c r="E142" s="77">
        <f>SUM(E130:E141)</f>
        <v>600</v>
      </c>
      <c r="F142" s="256">
        <f>SUM(F130:F141)</f>
        <v>0</v>
      </c>
      <c r="G142" s="256">
        <f>SUM(G130:G141)</f>
        <v>1494</v>
      </c>
      <c r="H142" s="77">
        <f>SUM(H130:H141)</f>
        <v>600</v>
      </c>
      <c r="I142" s="113">
        <f t="shared" si="13"/>
        <v>0</v>
      </c>
      <c r="J142" s="87">
        <f t="shared" si="14"/>
        <v>0</v>
      </c>
      <c r="K142" s="91"/>
      <c r="L142" s="91"/>
    </row>
    <row r="143" spans="1:12" s="73" customFormat="1">
      <c r="A143" s="94"/>
      <c r="B143" s="91"/>
      <c r="C143" s="91"/>
      <c r="D143" s="98"/>
      <c r="E143" s="111"/>
      <c r="F143" s="256"/>
      <c r="G143" s="276"/>
      <c r="H143" s="111"/>
      <c r="I143" s="106"/>
      <c r="J143" s="102"/>
      <c r="K143" s="90"/>
      <c r="L143" s="90"/>
    </row>
    <row r="144" spans="1:12" s="73" customFormat="1">
      <c r="A144" s="93">
        <v>410</v>
      </c>
      <c r="B144" s="94" t="s">
        <v>123</v>
      </c>
      <c r="C144" s="91"/>
      <c r="D144" s="98"/>
      <c r="E144" s="110" t="s">
        <v>376</v>
      </c>
      <c r="F144" s="253"/>
      <c r="G144" s="272" t="s">
        <v>446</v>
      </c>
      <c r="H144" s="110" t="s">
        <v>436</v>
      </c>
      <c r="I144" s="80" t="s">
        <v>0</v>
      </c>
      <c r="J144" s="84" t="s">
        <v>1</v>
      </c>
      <c r="K144" s="90"/>
      <c r="L144" s="90"/>
    </row>
    <row r="145" spans="1:12" s="73" customFormat="1">
      <c r="A145" s="94"/>
      <c r="B145" s="91" t="s">
        <v>46</v>
      </c>
      <c r="C145" s="99" t="s">
        <v>18</v>
      </c>
      <c r="D145" s="98" t="s">
        <v>47</v>
      </c>
      <c r="E145" s="112">
        <v>111621</v>
      </c>
      <c r="F145" s="258">
        <v>0</v>
      </c>
      <c r="G145" s="275"/>
      <c r="H145" s="112">
        <v>117000</v>
      </c>
      <c r="I145" s="81">
        <f>SUM(H145)-E145</f>
        <v>5379</v>
      </c>
      <c r="J145" s="87">
        <f>I145/E145</f>
        <v>4.8189856747386246E-2</v>
      </c>
      <c r="K145" s="91"/>
      <c r="L145" s="91"/>
    </row>
    <row r="146" spans="1:12" s="73" customFormat="1">
      <c r="A146" s="94"/>
      <c r="B146" s="91" t="s">
        <v>378</v>
      </c>
      <c r="C146" s="91"/>
      <c r="D146" s="98" t="s">
        <v>400</v>
      </c>
      <c r="E146" s="112">
        <v>5500</v>
      </c>
      <c r="F146" s="258"/>
      <c r="G146" s="275"/>
      <c r="H146" s="112">
        <v>5000</v>
      </c>
      <c r="I146" s="81">
        <f>SUM(H146)-E146</f>
        <v>-500</v>
      </c>
      <c r="J146" s="87">
        <v>91</v>
      </c>
      <c r="K146" s="91"/>
      <c r="L146" s="91"/>
    </row>
    <row r="147" spans="1:12" s="73" customFormat="1">
      <c r="A147" s="94"/>
      <c r="B147" s="91" t="s">
        <v>48</v>
      </c>
      <c r="C147" s="91"/>
      <c r="D147" s="98" t="s">
        <v>49</v>
      </c>
      <c r="E147" s="112">
        <v>500</v>
      </c>
      <c r="F147" s="258"/>
      <c r="G147" s="275"/>
      <c r="H147" s="112">
        <v>500</v>
      </c>
      <c r="I147" s="81">
        <f t="shared" ref="I147:I156" si="15">SUM(H147)-E147</f>
        <v>0</v>
      </c>
      <c r="J147" s="87">
        <f t="shared" ref="J147:J156" si="16">I147/E147</f>
        <v>0</v>
      </c>
      <c r="K147" s="91"/>
      <c r="L147" s="91"/>
    </row>
    <row r="148" spans="1:12" s="73" customFormat="1">
      <c r="A148" s="94"/>
      <c r="B148" s="91" t="s">
        <v>50</v>
      </c>
      <c r="C148" s="91"/>
      <c r="D148" s="98" t="s">
        <v>51</v>
      </c>
      <c r="E148" s="112">
        <v>480</v>
      </c>
      <c r="F148" s="258"/>
      <c r="G148" s="275"/>
      <c r="H148" s="112">
        <v>480</v>
      </c>
      <c r="I148" s="81">
        <f t="shared" si="15"/>
        <v>0</v>
      </c>
      <c r="J148" s="87">
        <f t="shared" si="16"/>
        <v>0</v>
      </c>
      <c r="K148" s="91"/>
      <c r="L148" s="91"/>
    </row>
    <row r="149" spans="1:12" s="73" customFormat="1">
      <c r="A149" s="94"/>
      <c r="B149" s="91" t="s">
        <v>52</v>
      </c>
      <c r="C149" s="91"/>
      <c r="D149" s="98" t="s">
        <v>53</v>
      </c>
      <c r="E149" s="112">
        <v>100</v>
      </c>
      <c r="F149" s="258"/>
      <c r="G149" s="275"/>
      <c r="H149" s="112">
        <v>100</v>
      </c>
      <c r="I149" s="81">
        <f t="shared" si="15"/>
        <v>0</v>
      </c>
      <c r="J149" s="87">
        <f t="shared" si="16"/>
        <v>0</v>
      </c>
      <c r="K149" s="91"/>
      <c r="L149" s="91"/>
    </row>
    <row r="150" spans="1:12" s="73" customFormat="1">
      <c r="A150" s="94"/>
      <c r="B150" s="91" t="s">
        <v>56</v>
      </c>
      <c r="C150" s="99" t="s">
        <v>18</v>
      </c>
      <c r="D150" s="98" t="s">
        <v>57</v>
      </c>
      <c r="E150" s="112">
        <v>2000</v>
      </c>
      <c r="F150" s="258"/>
      <c r="G150" s="275"/>
      <c r="H150" s="112">
        <v>2000</v>
      </c>
      <c r="I150" s="81">
        <f t="shared" si="15"/>
        <v>0</v>
      </c>
      <c r="J150" s="87">
        <f t="shared" si="16"/>
        <v>0</v>
      </c>
      <c r="K150" s="91"/>
      <c r="L150" s="91"/>
    </row>
    <row r="151" spans="1:12" s="73" customFormat="1">
      <c r="A151" s="94"/>
      <c r="B151" s="91" t="s">
        <v>60</v>
      </c>
      <c r="C151" s="91"/>
      <c r="D151" s="98" t="s">
        <v>61</v>
      </c>
      <c r="E151" s="112">
        <v>200</v>
      </c>
      <c r="F151" s="258"/>
      <c r="G151" s="275"/>
      <c r="H151" s="112">
        <v>200</v>
      </c>
      <c r="I151" s="81">
        <f t="shared" si="15"/>
        <v>0</v>
      </c>
      <c r="J151" s="87">
        <v>0</v>
      </c>
      <c r="K151" s="91"/>
      <c r="L151" s="91"/>
    </row>
    <row r="152" spans="1:12" s="73" customFormat="1">
      <c r="A152" s="94"/>
      <c r="B152" s="91" t="s">
        <v>64</v>
      </c>
      <c r="C152" s="91"/>
      <c r="D152" s="98" t="s">
        <v>65</v>
      </c>
      <c r="E152" s="112">
        <v>4000</v>
      </c>
      <c r="F152" s="258"/>
      <c r="G152" s="275"/>
      <c r="H152" s="112">
        <v>4000</v>
      </c>
      <c r="I152" s="81">
        <f t="shared" si="15"/>
        <v>0</v>
      </c>
      <c r="J152" s="87">
        <f t="shared" si="16"/>
        <v>0</v>
      </c>
      <c r="K152" s="91"/>
      <c r="L152" s="91"/>
    </row>
    <row r="153" spans="1:12" s="73" customFormat="1">
      <c r="A153" s="94"/>
      <c r="B153" s="91" t="s">
        <v>70</v>
      </c>
      <c r="C153" s="91"/>
      <c r="D153" s="98" t="s">
        <v>71</v>
      </c>
      <c r="E153" s="112">
        <v>0</v>
      </c>
      <c r="F153" s="258"/>
      <c r="G153" s="275"/>
      <c r="H153" s="112">
        <v>0</v>
      </c>
      <c r="I153" s="81">
        <f t="shared" si="15"/>
        <v>0</v>
      </c>
      <c r="J153" s="87">
        <v>0</v>
      </c>
      <c r="K153" s="91"/>
      <c r="L153" s="91"/>
    </row>
    <row r="154" spans="1:12" s="73" customFormat="1">
      <c r="A154" s="94"/>
      <c r="B154" s="91" t="s">
        <v>72</v>
      </c>
      <c r="C154" s="91"/>
      <c r="D154" s="98" t="s">
        <v>73</v>
      </c>
      <c r="E154" s="112">
        <v>0</v>
      </c>
      <c r="F154" s="258"/>
      <c r="G154" s="275"/>
      <c r="H154" s="112">
        <v>0</v>
      </c>
      <c r="I154" s="81">
        <f t="shared" si="15"/>
        <v>0</v>
      </c>
      <c r="J154" s="87">
        <v>0</v>
      </c>
      <c r="K154" s="91"/>
      <c r="L154" s="91"/>
    </row>
    <row r="155" spans="1:12" s="73" customFormat="1">
      <c r="A155" s="94"/>
      <c r="B155" s="91" t="s">
        <v>77</v>
      </c>
      <c r="C155" s="91"/>
      <c r="D155" s="98" t="s">
        <v>78</v>
      </c>
      <c r="E155" s="112">
        <v>0</v>
      </c>
      <c r="F155" s="258"/>
      <c r="G155" s="275"/>
      <c r="H155" s="112">
        <v>0</v>
      </c>
      <c r="I155" s="81">
        <f t="shared" si="15"/>
        <v>0</v>
      </c>
      <c r="J155" s="87">
        <v>1</v>
      </c>
      <c r="K155" s="91"/>
      <c r="L155" s="91"/>
    </row>
    <row r="156" spans="1:12" s="73" customFormat="1">
      <c r="A156" s="94"/>
      <c r="B156" s="91" t="s">
        <v>124</v>
      </c>
      <c r="C156" s="91"/>
      <c r="D156" s="98" t="s">
        <v>82</v>
      </c>
      <c r="E156" s="112">
        <v>2000</v>
      </c>
      <c r="F156" s="258">
        <v>0</v>
      </c>
      <c r="G156" s="275">
        <v>1265</v>
      </c>
      <c r="H156" s="112">
        <v>1800</v>
      </c>
      <c r="I156" s="81">
        <f t="shared" si="15"/>
        <v>-200</v>
      </c>
      <c r="J156" s="87">
        <f t="shared" si="16"/>
        <v>-0.1</v>
      </c>
      <c r="K156" s="91"/>
      <c r="L156" s="91"/>
    </row>
    <row r="157" spans="1:12" s="73" customFormat="1">
      <c r="A157" s="94"/>
      <c r="B157" s="91"/>
      <c r="C157" s="91"/>
      <c r="D157" s="98"/>
      <c r="E157" s="77">
        <f t="shared" ref="E157:J157" si="17">SUM(E145:E156)</f>
        <v>126401</v>
      </c>
      <c r="F157" s="256">
        <f t="shared" si="17"/>
        <v>0</v>
      </c>
      <c r="G157" s="256">
        <f t="shared" si="17"/>
        <v>1265</v>
      </c>
      <c r="H157" s="77">
        <f t="shared" si="17"/>
        <v>131080</v>
      </c>
      <c r="I157" s="77">
        <f t="shared" si="17"/>
        <v>4679</v>
      </c>
      <c r="J157" s="77">
        <f t="shared" si="17"/>
        <v>91.948189856747391</v>
      </c>
      <c r="K157" s="91"/>
      <c r="L157" s="91"/>
    </row>
    <row r="158" spans="1:12" s="73" customFormat="1">
      <c r="A158" s="94"/>
      <c r="B158" s="91"/>
      <c r="C158" s="91"/>
      <c r="D158" s="98"/>
      <c r="E158" s="111"/>
      <c r="F158" s="256"/>
      <c r="G158" s="276"/>
      <c r="H158" s="111"/>
      <c r="I158" s="106"/>
      <c r="J158" s="102"/>
      <c r="K158" s="90"/>
      <c r="L158" s="90"/>
    </row>
    <row r="159" spans="1:12" s="73" customFormat="1">
      <c r="A159" s="93">
        <v>411</v>
      </c>
      <c r="B159" s="94" t="s">
        <v>125</v>
      </c>
      <c r="C159" s="91"/>
      <c r="D159" s="98"/>
      <c r="E159" s="110" t="s">
        <v>434</v>
      </c>
      <c r="F159" s="253"/>
      <c r="G159" s="272" t="s">
        <v>446</v>
      </c>
      <c r="H159" s="110" t="s">
        <v>436</v>
      </c>
      <c r="I159" s="80" t="s">
        <v>0</v>
      </c>
      <c r="J159" s="84" t="s">
        <v>1</v>
      </c>
      <c r="K159" s="90"/>
      <c r="L159" s="90"/>
    </row>
    <row r="160" spans="1:12" s="73" customFormat="1">
      <c r="A160" s="94"/>
      <c r="B160" s="91" t="s">
        <v>48</v>
      </c>
      <c r="C160" s="91"/>
      <c r="D160" s="98" t="s">
        <v>49</v>
      </c>
      <c r="E160" s="112">
        <v>9000</v>
      </c>
      <c r="F160" s="258"/>
      <c r="G160" s="275"/>
      <c r="H160" s="112">
        <v>8000</v>
      </c>
      <c r="I160" s="81">
        <f>SUM(H160)-E160</f>
        <v>-1000</v>
      </c>
      <c r="J160" s="87">
        <f>I160/E160</f>
        <v>-0.1111111111111111</v>
      </c>
      <c r="K160" s="91"/>
      <c r="L160" s="91"/>
    </row>
    <row r="161" spans="1:12" s="73" customFormat="1">
      <c r="A161" s="94"/>
      <c r="B161" s="91" t="s">
        <v>52</v>
      </c>
      <c r="C161" s="91"/>
      <c r="D161" s="98" t="s">
        <v>53</v>
      </c>
      <c r="E161" s="112">
        <v>500</v>
      </c>
      <c r="F161" s="258"/>
      <c r="G161" s="275">
        <v>0</v>
      </c>
      <c r="H161" s="112">
        <v>600</v>
      </c>
      <c r="I161" s="81">
        <f t="shared" ref="I161:I174" si="18">SUM(H161)-E161</f>
        <v>100</v>
      </c>
      <c r="J161" s="87">
        <f t="shared" ref="J161:J174" si="19">I161/E161</f>
        <v>0.2</v>
      </c>
      <c r="K161" s="91"/>
      <c r="L161" s="91"/>
    </row>
    <row r="162" spans="1:12" s="73" customFormat="1" hidden="1">
      <c r="A162" s="94"/>
      <c r="B162" s="91" t="s">
        <v>54</v>
      </c>
      <c r="C162" s="91"/>
      <c r="D162" s="98" t="s">
        <v>55</v>
      </c>
      <c r="E162" s="111"/>
      <c r="F162" s="262"/>
      <c r="G162" s="274">
        <v>0</v>
      </c>
      <c r="H162" s="111"/>
      <c r="I162" s="81">
        <f t="shared" si="18"/>
        <v>0</v>
      </c>
      <c r="J162" s="87" t="e">
        <f t="shared" si="19"/>
        <v>#DIV/0!</v>
      </c>
      <c r="K162" s="91"/>
      <c r="L162" s="91"/>
    </row>
    <row r="163" spans="1:12" s="73" customFormat="1" hidden="1">
      <c r="A163" s="94"/>
      <c r="B163" s="91" t="s">
        <v>56</v>
      </c>
      <c r="C163" s="91"/>
      <c r="D163" s="98" t="s">
        <v>57</v>
      </c>
      <c r="E163" s="111"/>
      <c r="F163" s="262"/>
      <c r="G163" s="274">
        <v>0</v>
      </c>
      <c r="H163" s="111"/>
      <c r="I163" s="81">
        <f t="shared" si="18"/>
        <v>0</v>
      </c>
      <c r="J163" s="87" t="e">
        <f t="shared" si="19"/>
        <v>#DIV/0!</v>
      </c>
      <c r="K163" s="91"/>
      <c r="L163" s="91"/>
    </row>
    <row r="164" spans="1:12" s="73" customFormat="1" hidden="1">
      <c r="A164" s="94"/>
      <c r="B164" s="91" t="s">
        <v>58</v>
      </c>
      <c r="C164" s="91"/>
      <c r="D164" s="98" t="s">
        <v>59</v>
      </c>
      <c r="E164" s="111"/>
      <c r="F164" s="262"/>
      <c r="G164" s="274">
        <v>0</v>
      </c>
      <c r="H164" s="111"/>
      <c r="I164" s="81">
        <f t="shared" si="18"/>
        <v>0</v>
      </c>
      <c r="J164" s="87" t="e">
        <f t="shared" si="19"/>
        <v>#DIV/0!</v>
      </c>
      <c r="K164" s="91"/>
      <c r="L164" s="91"/>
    </row>
    <row r="165" spans="1:12" s="73" customFormat="1" hidden="1">
      <c r="A165" s="94"/>
      <c r="B165" s="91" t="s">
        <v>60</v>
      </c>
      <c r="C165" s="91"/>
      <c r="D165" s="98" t="s">
        <v>61</v>
      </c>
      <c r="E165" s="111"/>
      <c r="F165" s="262"/>
      <c r="G165" s="274">
        <v>0</v>
      </c>
      <c r="H165" s="111"/>
      <c r="I165" s="81">
        <f t="shared" si="18"/>
        <v>0</v>
      </c>
      <c r="J165" s="87" t="e">
        <f t="shared" si="19"/>
        <v>#DIV/0!</v>
      </c>
      <c r="K165" s="91"/>
      <c r="L165" s="91"/>
    </row>
    <row r="166" spans="1:12" s="73" customFormat="1" hidden="1">
      <c r="A166" s="94"/>
      <c r="B166" s="91" t="s">
        <v>62</v>
      </c>
      <c r="C166" s="91"/>
      <c r="D166" s="98" t="s">
        <v>63</v>
      </c>
      <c r="E166" s="111"/>
      <c r="F166" s="262"/>
      <c r="G166" s="274">
        <v>0</v>
      </c>
      <c r="H166" s="111"/>
      <c r="I166" s="81">
        <f t="shared" si="18"/>
        <v>0</v>
      </c>
      <c r="J166" s="87" t="e">
        <f t="shared" si="19"/>
        <v>#DIV/0!</v>
      </c>
      <c r="K166" s="91"/>
      <c r="L166" s="91"/>
    </row>
    <row r="167" spans="1:12" s="73" customFormat="1" hidden="1">
      <c r="A167" s="94"/>
      <c r="B167" s="91" t="s">
        <v>64</v>
      </c>
      <c r="C167" s="91"/>
      <c r="D167" s="98" t="s">
        <v>65</v>
      </c>
      <c r="E167" s="111"/>
      <c r="F167" s="262"/>
      <c r="G167" s="274">
        <v>0</v>
      </c>
      <c r="H167" s="111"/>
      <c r="I167" s="81">
        <f t="shared" si="18"/>
        <v>0</v>
      </c>
      <c r="J167" s="87" t="e">
        <f t="shared" si="19"/>
        <v>#DIV/0!</v>
      </c>
      <c r="K167" s="91"/>
      <c r="L167" s="91"/>
    </row>
    <row r="168" spans="1:12" s="73" customFormat="1" hidden="1">
      <c r="A168" s="94"/>
      <c r="B168" s="91" t="s">
        <v>66</v>
      </c>
      <c r="C168" s="91"/>
      <c r="D168" s="98" t="s">
        <v>67</v>
      </c>
      <c r="E168" s="111"/>
      <c r="F168" s="262"/>
      <c r="G168" s="274">
        <v>0</v>
      </c>
      <c r="H168" s="111"/>
      <c r="I168" s="81">
        <f t="shared" si="18"/>
        <v>0</v>
      </c>
      <c r="J168" s="87" t="e">
        <f t="shared" si="19"/>
        <v>#DIV/0!</v>
      </c>
      <c r="K168" s="91"/>
      <c r="L168" s="91"/>
    </row>
    <row r="169" spans="1:12" s="73" customFormat="1" hidden="1">
      <c r="A169" s="94"/>
      <c r="B169" s="91" t="s">
        <v>70</v>
      </c>
      <c r="C169" s="91"/>
      <c r="D169" s="98" t="s">
        <v>71</v>
      </c>
      <c r="E169" s="111"/>
      <c r="F169" s="262"/>
      <c r="G169" s="274">
        <v>0</v>
      </c>
      <c r="H169" s="111"/>
      <c r="I169" s="81">
        <f t="shared" si="18"/>
        <v>0</v>
      </c>
      <c r="J169" s="87" t="e">
        <f t="shared" si="19"/>
        <v>#DIV/0!</v>
      </c>
      <c r="K169" s="91"/>
      <c r="L169" s="91"/>
    </row>
    <row r="170" spans="1:12" s="73" customFormat="1" hidden="1">
      <c r="A170" s="94"/>
      <c r="B170" s="91" t="s">
        <v>72</v>
      </c>
      <c r="C170" s="91"/>
      <c r="D170" s="98" t="s">
        <v>73</v>
      </c>
      <c r="E170" s="111"/>
      <c r="F170" s="257"/>
      <c r="G170" s="274">
        <v>0</v>
      </c>
      <c r="H170" s="111"/>
      <c r="I170" s="81">
        <f t="shared" si="18"/>
        <v>0</v>
      </c>
      <c r="J170" s="87" t="e">
        <f t="shared" si="19"/>
        <v>#DIV/0!</v>
      </c>
      <c r="K170" s="91"/>
      <c r="L170" s="91"/>
    </row>
    <row r="171" spans="1:12" s="73" customFormat="1" hidden="1">
      <c r="A171" s="94"/>
      <c r="B171" s="91" t="s">
        <v>32</v>
      </c>
      <c r="C171" s="91"/>
      <c r="D171" s="98" t="s">
        <v>74</v>
      </c>
      <c r="E171" s="111"/>
      <c r="F171" s="257"/>
      <c r="G171" s="274">
        <v>0</v>
      </c>
      <c r="H171" s="111"/>
      <c r="I171" s="81">
        <f t="shared" si="18"/>
        <v>0</v>
      </c>
      <c r="J171" s="87" t="e">
        <f t="shared" si="19"/>
        <v>#DIV/0!</v>
      </c>
      <c r="K171" s="91"/>
      <c r="L171" s="91"/>
    </row>
    <row r="172" spans="1:12" s="73" customFormat="1" hidden="1">
      <c r="A172" s="94"/>
      <c r="B172" s="91" t="s">
        <v>75</v>
      </c>
      <c r="C172" s="91"/>
      <c r="D172" s="98" t="s">
        <v>76</v>
      </c>
      <c r="E172" s="111"/>
      <c r="F172" s="257"/>
      <c r="G172" s="274">
        <v>0</v>
      </c>
      <c r="H172" s="111"/>
      <c r="I172" s="81">
        <f t="shared" si="18"/>
        <v>0</v>
      </c>
      <c r="J172" s="87" t="e">
        <f t="shared" si="19"/>
        <v>#DIV/0!</v>
      </c>
      <c r="K172" s="91"/>
      <c r="L172" s="91"/>
    </row>
    <row r="173" spans="1:12" s="73" customFormat="1" hidden="1">
      <c r="A173" s="94"/>
      <c r="B173" s="91" t="s">
        <v>77</v>
      </c>
      <c r="C173" s="91"/>
      <c r="D173" s="98" t="s">
        <v>78</v>
      </c>
      <c r="E173" s="111"/>
      <c r="F173" s="257"/>
      <c r="G173" s="274">
        <v>0</v>
      </c>
      <c r="H173" s="111"/>
      <c r="I173" s="81">
        <f t="shared" si="18"/>
        <v>0</v>
      </c>
      <c r="J173" s="87" t="e">
        <f t="shared" si="19"/>
        <v>#DIV/0!</v>
      </c>
      <c r="K173" s="91"/>
      <c r="L173" s="91"/>
    </row>
    <row r="174" spans="1:12" s="73" customFormat="1">
      <c r="A174" s="94"/>
      <c r="B174" s="91"/>
      <c r="C174" s="91"/>
      <c r="D174" s="98"/>
      <c r="E174" s="77">
        <f>SUM(E160:E161)</f>
        <v>9500</v>
      </c>
      <c r="F174" s="256">
        <f>SUM(F160:F161)</f>
        <v>0</v>
      </c>
      <c r="G174" s="256">
        <f>SUM(G160:G161)</f>
        <v>0</v>
      </c>
      <c r="H174" s="77">
        <f>SUM(H160:H161)</f>
        <v>8600</v>
      </c>
      <c r="I174" s="113">
        <f t="shared" si="18"/>
        <v>-900</v>
      </c>
      <c r="J174" s="87">
        <f t="shared" si="19"/>
        <v>-9.4736842105263161E-2</v>
      </c>
      <c r="K174" s="91"/>
      <c r="L174" s="91"/>
    </row>
    <row r="175" spans="1:12" s="73" customFormat="1">
      <c r="A175" s="94"/>
      <c r="B175" s="91"/>
      <c r="C175" s="91"/>
      <c r="D175" s="98"/>
      <c r="E175" s="111"/>
      <c r="F175" s="256"/>
      <c r="G175" s="276"/>
      <c r="H175" s="111"/>
      <c r="I175" s="106"/>
      <c r="J175" s="87"/>
      <c r="K175" s="91"/>
      <c r="L175" s="91"/>
    </row>
    <row r="176" spans="1:12" s="73" customFormat="1">
      <c r="A176" s="94"/>
      <c r="B176" s="91"/>
      <c r="C176" s="91"/>
      <c r="D176" s="98"/>
      <c r="E176" s="111"/>
      <c r="F176" s="256"/>
      <c r="G176" s="276"/>
      <c r="H176" s="111"/>
      <c r="I176" s="106"/>
      <c r="J176" s="87"/>
      <c r="K176" s="91"/>
      <c r="L176" s="91"/>
    </row>
    <row r="177" spans="1:12" s="73" customFormat="1">
      <c r="A177" s="94"/>
      <c r="B177" s="91"/>
      <c r="C177" s="91"/>
      <c r="D177" s="98"/>
      <c r="E177" s="111"/>
      <c r="F177" s="256"/>
      <c r="G177" s="276"/>
      <c r="H177" s="111"/>
      <c r="I177" s="106"/>
      <c r="J177" s="87"/>
      <c r="K177" s="91"/>
      <c r="L177" s="91"/>
    </row>
    <row r="178" spans="1:12" s="73" customFormat="1">
      <c r="A178" s="94"/>
      <c r="B178" s="91"/>
      <c r="C178" s="91"/>
      <c r="D178" s="98"/>
      <c r="E178" s="111"/>
      <c r="F178" s="256"/>
      <c r="G178" s="276"/>
      <c r="H178" s="111"/>
      <c r="I178" s="106"/>
      <c r="J178" s="87"/>
      <c r="K178" s="91"/>
      <c r="L178" s="91"/>
    </row>
    <row r="179" spans="1:12" s="73" customFormat="1">
      <c r="A179" s="94"/>
      <c r="B179" s="91"/>
      <c r="C179" s="91"/>
      <c r="D179" s="98"/>
      <c r="E179" s="111"/>
      <c r="F179" s="256"/>
      <c r="G179" s="276"/>
      <c r="H179" s="111"/>
      <c r="I179" s="106"/>
      <c r="J179" s="87"/>
      <c r="K179" s="90"/>
      <c r="L179" s="90"/>
    </row>
    <row r="180" spans="1:12" s="73" customFormat="1">
      <c r="A180" s="93">
        <v>412</v>
      </c>
      <c r="B180" s="94" t="s">
        <v>126</v>
      </c>
      <c r="C180" s="91"/>
      <c r="D180" s="98"/>
      <c r="E180" s="110" t="s">
        <v>434</v>
      </c>
      <c r="F180" s="253"/>
      <c r="G180" s="272" t="s">
        <v>446</v>
      </c>
      <c r="H180" s="110" t="s">
        <v>436</v>
      </c>
      <c r="I180" s="80" t="s">
        <v>0</v>
      </c>
      <c r="J180" s="84" t="s">
        <v>1</v>
      </c>
      <c r="K180" s="90"/>
      <c r="L180" s="90"/>
    </row>
    <row r="181" spans="1:12" s="73" customFormat="1">
      <c r="A181" s="94"/>
      <c r="B181" s="91" t="s">
        <v>48</v>
      </c>
      <c r="C181" s="91"/>
      <c r="D181" s="98" t="s">
        <v>49</v>
      </c>
      <c r="E181" s="112">
        <v>500</v>
      </c>
      <c r="F181" s="258"/>
      <c r="G181" s="275"/>
      <c r="H181" s="112">
        <v>500</v>
      </c>
      <c r="I181" s="81">
        <f>SUM(H181)-E181</f>
        <v>0</v>
      </c>
      <c r="J181" s="87">
        <f>I181/E181</f>
        <v>0</v>
      </c>
      <c r="K181" s="91"/>
      <c r="L181" s="91"/>
    </row>
    <row r="182" spans="1:12" s="73" customFormat="1">
      <c r="A182" s="94"/>
      <c r="B182" s="91" t="s">
        <v>52</v>
      </c>
      <c r="C182" s="91"/>
      <c r="D182" s="98" t="s">
        <v>53</v>
      </c>
      <c r="E182" s="112">
        <v>500</v>
      </c>
      <c r="F182" s="258"/>
      <c r="G182" s="275"/>
      <c r="H182" s="112">
        <v>500</v>
      </c>
      <c r="I182" s="81">
        <f t="shared" ref="I182:I190" si="20">SUM(H182)-E182</f>
        <v>0</v>
      </c>
      <c r="J182" s="87">
        <f t="shared" ref="J182:J190" si="21">I182/E182</f>
        <v>0</v>
      </c>
      <c r="K182" s="91"/>
      <c r="L182" s="91"/>
    </row>
    <row r="183" spans="1:12" s="73" customFormat="1">
      <c r="A183" s="94"/>
      <c r="B183" s="91" t="s">
        <v>66</v>
      </c>
      <c r="C183" s="91"/>
      <c r="D183" s="98" t="s">
        <v>67</v>
      </c>
      <c r="E183" s="112">
        <v>645</v>
      </c>
      <c r="F183" s="258"/>
      <c r="G183" s="275"/>
      <c r="H183" s="112">
        <v>645</v>
      </c>
      <c r="I183" s="81">
        <f t="shared" si="20"/>
        <v>0</v>
      </c>
      <c r="J183" s="87">
        <f t="shared" si="21"/>
        <v>0</v>
      </c>
      <c r="K183" s="91"/>
      <c r="L183" s="91"/>
    </row>
    <row r="184" spans="1:12" s="73" customFormat="1">
      <c r="A184" s="94"/>
      <c r="B184" s="91" t="s">
        <v>70</v>
      </c>
      <c r="C184" s="91"/>
      <c r="D184" s="98" t="s">
        <v>71</v>
      </c>
      <c r="E184" s="91">
        <v>800</v>
      </c>
      <c r="F184" s="258"/>
      <c r="G184" s="283"/>
      <c r="H184" s="91">
        <v>800</v>
      </c>
      <c r="I184" s="81">
        <f>G191</f>
        <v>0</v>
      </c>
      <c r="J184" s="87">
        <f t="shared" si="21"/>
        <v>0</v>
      </c>
      <c r="K184" s="91"/>
      <c r="L184" s="91"/>
    </row>
    <row r="185" spans="1:12" s="73" customFormat="1" hidden="1">
      <c r="A185" s="94"/>
      <c r="B185" s="91" t="s">
        <v>72</v>
      </c>
      <c r="C185" s="91"/>
      <c r="D185" s="98" t="s">
        <v>73</v>
      </c>
      <c r="E185" s="91"/>
      <c r="F185" s="262"/>
      <c r="G185" s="274"/>
      <c r="H185" s="91"/>
      <c r="I185" s="81">
        <f t="shared" si="20"/>
        <v>0</v>
      </c>
      <c r="J185" s="87" t="e">
        <f t="shared" si="21"/>
        <v>#DIV/0!</v>
      </c>
      <c r="K185" s="91"/>
      <c r="L185" s="91"/>
    </row>
    <row r="186" spans="1:12" s="73" customFormat="1" hidden="1">
      <c r="A186" s="94"/>
      <c r="B186" s="91" t="s">
        <v>32</v>
      </c>
      <c r="C186" s="91"/>
      <c r="D186" s="98" t="s">
        <v>74</v>
      </c>
      <c r="E186" s="91"/>
      <c r="F186" s="262"/>
      <c r="G186" s="274"/>
      <c r="H186" s="91"/>
      <c r="I186" s="81">
        <f t="shared" si="20"/>
        <v>0</v>
      </c>
      <c r="J186" s="87" t="e">
        <f t="shared" si="21"/>
        <v>#DIV/0!</v>
      </c>
      <c r="K186" s="91"/>
      <c r="L186" s="91"/>
    </row>
    <row r="187" spans="1:12" s="73" customFormat="1" hidden="1">
      <c r="A187" s="94"/>
      <c r="B187" s="91" t="s">
        <v>75</v>
      </c>
      <c r="C187" s="91"/>
      <c r="D187" s="98" t="s">
        <v>76</v>
      </c>
      <c r="E187" s="91"/>
      <c r="F187" s="262"/>
      <c r="G187" s="274"/>
      <c r="H187" s="91"/>
      <c r="I187" s="81">
        <f t="shared" si="20"/>
        <v>0</v>
      </c>
      <c r="J187" s="87" t="e">
        <f t="shared" si="21"/>
        <v>#DIV/0!</v>
      </c>
      <c r="K187" s="91"/>
      <c r="L187" s="91"/>
    </row>
    <row r="188" spans="1:12" s="73" customFormat="1" hidden="1">
      <c r="A188" s="94"/>
      <c r="B188" s="91" t="s">
        <v>77</v>
      </c>
      <c r="C188" s="91"/>
      <c r="D188" s="98" t="s">
        <v>78</v>
      </c>
      <c r="E188" s="91"/>
      <c r="F188" s="262"/>
      <c r="G188" s="274"/>
      <c r="H188" s="91"/>
      <c r="I188" s="81">
        <f t="shared" si="20"/>
        <v>0</v>
      </c>
      <c r="J188" s="87" t="e">
        <f t="shared" si="21"/>
        <v>#DIV/0!</v>
      </c>
      <c r="K188" s="91"/>
      <c r="L188" s="91"/>
    </row>
    <row r="189" spans="1:12" s="73" customFormat="1">
      <c r="A189" s="94"/>
      <c r="B189" s="91" t="s">
        <v>72</v>
      </c>
      <c r="C189" s="91"/>
      <c r="D189" s="98" t="s">
        <v>73</v>
      </c>
      <c r="E189" s="187">
        <v>4000</v>
      </c>
      <c r="F189" s="258"/>
      <c r="G189" s="275"/>
      <c r="H189" s="187">
        <v>4000</v>
      </c>
      <c r="I189" s="81">
        <v>4000</v>
      </c>
      <c r="J189" s="87">
        <f t="shared" si="21"/>
        <v>1</v>
      </c>
      <c r="K189" s="91"/>
      <c r="L189" s="91"/>
    </row>
    <row r="190" spans="1:12" s="73" customFormat="1">
      <c r="A190" s="94"/>
      <c r="B190" s="91"/>
      <c r="C190" s="91"/>
      <c r="D190" s="98"/>
      <c r="E190" s="77">
        <f>SUM(E181:E189)</f>
        <v>6445</v>
      </c>
      <c r="F190" s="256"/>
      <c r="G190" s="256">
        <f>SUM(G181:G189)</f>
        <v>0</v>
      </c>
      <c r="H190" s="77">
        <f>SUM(H181:H189)</f>
        <v>6445</v>
      </c>
      <c r="I190" s="113">
        <f t="shared" si="20"/>
        <v>0</v>
      </c>
      <c r="J190" s="87">
        <f t="shared" si="21"/>
        <v>0</v>
      </c>
      <c r="K190" s="91"/>
      <c r="L190" s="91"/>
    </row>
    <row r="191" spans="1:12" s="73" customFormat="1">
      <c r="A191" s="94"/>
      <c r="B191" s="91"/>
      <c r="C191" s="91"/>
      <c r="D191" s="98"/>
      <c r="E191" s="111"/>
      <c r="F191" s="256"/>
      <c r="G191" s="276"/>
      <c r="H191" s="111"/>
      <c r="I191" s="106"/>
      <c r="J191" s="102"/>
      <c r="K191" s="90"/>
      <c r="L191" s="90"/>
    </row>
    <row r="192" spans="1:12" s="73" customFormat="1">
      <c r="A192" s="93">
        <v>413</v>
      </c>
      <c r="B192" s="94" t="s">
        <v>127</v>
      </c>
      <c r="C192" s="91"/>
      <c r="D192" s="98"/>
      <c r="E192" s="110" t="s">
        <v>434</v>
      </c>
      <c r="F192" s="253"/>
      <c r="G192" s="272" t="s">
        <v>377</v>
      </c>
      <c r="H192" s="110" t="s">
        <v>436</v>
      </c>
      <c r="I192" s="80" t="s">
        <v>0</v>
      </c>
      <c r="J192" s="84" t="s">
        <v>1</v>
      </c>
      <c r="K192" s="90"/>
      <c r="L192" s="90"/>
    </row>
    <row r="193" spans="1:12" s="73" customFormat="1">
      <c r="A193" s="94"/>
      <c r="B193" s="91" t="s">
        <v>48</v>
      </c>
      <c r="C193" s="91"/>
      <c r="D193" s="98" t="s">
        <v>49</v>
      </c>
      <c r="E193" s="112">
        <v>0</v>
      </c>
      <c r="F193" s="258"/>
      <c r="G193" s="275">
        <v>0</v>
      </c>
      <c r="H193" s="112">
        <v>0</v>
      </c>
      <c r="I193" s="81">
        <f>SUM(H193)-E193</f>
        <v>0</v>
      </c>
      <c r="J193" s="87">
        <v>0</v>
      </c>
      <c r="K193" s="91"/>
      <c r="L193" s="91"/>
    </row>
    <row r="194" spans="1:12" s="73" customFormat="1">
      <c r="A194" s="94"/>
      <c r="B194" s="91" t="s">
        <v>52</v>
      </c>
      <c r="C194" s="91"/>
      <c r="D194" s="98" t="s">
        <v>53</v>
      </c>
      <c r="E194" s="112">
        <v>0</v>
      </c>
      <c r="F194" s="258"/>
      <c r="G194" s="275">
        <v>0</v>
      </c>
      <c r="H194" s="112">
        <v>0</v>
      </c>
      <c r="I194" s="81">
        <f>SUM(H194)-E194</f>
        <v>0</v>
      </c>
      <c r="J194" s="87">
        <v>0</v>
      </c>
      <c r="K194" s="91"/>
      <c r="L194" s="91"/>
    </row>
    <row r="195" spans="1:12" s="73" customFormat="1">
      <c r="A195" s="94"/>
      <c r="B195" s="91" t="s">
        <v>66</v>
      </c>
      <c r="C195" s="91"/>
      <c r="D195" s="98" t="s">
        <v>67</v>
      </c>
      <c r="E195" s="112">
        <v>22000</v>
      </c>
      <c r="F195" s="258"/>
      <c r="G195" s="275">
        <v>21396</v>
      </c>
      <c r="H195" s="112">
        <v>22000</v>
      </c>
      <c r="I195" s="81">
        <f>SUM(H195)-E195</f>
        <v>0</v>
      </c>
      <c r="J195" s="87">
        <f>I195/E195</f>
        <v>0</v>
      </c>
      <c r="K195" s="91"/>
      <c r="L195" s="91"/>
    </row>
    <row r="196" spans="1:12" s="73" customFormat="1">
      <c r="A196" s="94"/>
      <c r="B196" s="91" t="s">
        <v>128</v>
      </c>
      <c r="C196" s="91"/>
      <c r="D196" s="98" t="s">
        <v>95</v>
      </c>
      <c r="E196" s="112">
        <v>0</v>
      </c>
      <c r="F196" s="258"/>
      <c r="G196" s="275">
        <v>0</v>
      </c>
      <c r="H196" s="112">
        <v>0</v>
      </c>
      <c r="I196" s="81">
        <f>SUM(H196)-E196</f>
        <v>0</v>
      </c>
      <c r="J196" s="87" t="e">
        <f>I196/E196</f>
        <v>#DIV/0!</v>
      </c>
      <c r="K196" s="91"/>
      <c r="L196" s="91"/>
    </row>
    <row r="197" spans="1:12" s="73" customFormat="1">
      <c r="A197" s="94"/>
      <c r="B197" s="91"/>
      <c r="C197" s="91"/>
      <c r="D197" s="98"/>
      <c r="E197" s="77">
        <f>SUM(E193:E196)</f>
        <v>22000</v>
      </c>
      <c r="F197" s="256"/>
      <c r="G197" s="256">
        <f>SUM(G193:G196)</f>
        <v>21396</v>
      </c>
      <c r="H197" s="77">
        <f>SUM(H193:H196)</f>
        <v>22000</v>
      </c>
      <c r="I197" s="113">
        <f>SUM(H197)-E197</f>
        <v>0</v>
      </c>
      <c r="J197" s="87">
        <f>I197/E197</f>
        <v>0</v>
      </c>
      <c r="K197" s="91"/>
      <c r="L197" s="91"/>
    </row>
    <row r="198" spans="1:12" s="73" customFormat="1">
      <c r="A198" s="94"/>
      <c r="B198" s="91"/>
      <c r="C198" s="91"/>
      <c r="D198" s="98"/>
      <c r="E198" s="111"/>
      <c r="F198" s="256"/>
      <c r="G198" s="276"/>
      <c r="H198" s="111"/>
      <c r="I198" s="105"/>
      <c r="J198" s="102"/>
      <c r="K198" s="90"/>
      <c r="L198" s="90"/>
    </row>
    <row r="199" spans="1:12" s="73" customFormat="1">
      <c r="A199" s="93">
        <v>414</v>
      </c>
      <c r="B199" s="94" t="s">
        <v>129</v>
      </c>
      <c r="C199" s="91"/>
      <c r="D199" s="98"/>
      <c r="E199" s="110" t="s">
        <v>434</v>
      </c>
      <c r="F199" s="253"/>
      <c r="G199" s="272" t="s">
        <v>377</v>
      </c>
      <c r="H199" s="110" t="s">
        <v>436</v>
      </c>
      <c r="I199" s="80" t="s">
        <v>0</v>
      </c>
      <c r="J199" s="84" t="s">
        <v>1</v>
      </c>
      <c r="K199" s="90"/>
      <c r="L199" s="90"/>
    </row>
    <row r="200" spans="1:12" s="73" customFormat="1">
      <c r="A200" s="94"/>
      <c r="B200" s="91" t="s">
        <v>48</v>
      </c>
      <c r="C200" s="91"/>
      <c r="D200" s="98" t="s">
        <v>49</v>
      </c>
      <c r="E200" s="112">
        <v>600</v>
      </c>
      <c r="F200" s="258"/>
      <c r="G200" s="275"/>
      <c r="H200" s="112">
        <v>600</v>
      </c>
      <c r="I200" s="81">
        <f>SUM(H200)-E200</f>
        <v>0</v>
      </c>
      <c r="J200" s="87">
        <f>I200/E200</f>
        <v>0</v>
      </c>
      <c r="K200" s="91"/>
      <c r="L200" s="91"/>
    </row>
    <row r="201" spans="1:12" s="73" customFormat="1">
      <c r="A201" s="94"/>
      <c r="B201" s="91" t="s">
        <v>52</v>
      </c>
      <c r="C201" s="91"/>
      <c r="D201" s="98" t="s">
        <v>53</v>
      </c>
      <c r="E201" s="112">
        <v>3000</v>
      </c>
      <c r="F201" s="258"/>
      <c r="G201" s="275"/>
      <c r="H201" s="112">
        <v>3000</v>
      </c>
      <c r="I201" s="81">
        <f t="shared" ref="I201:I214" si="22">SUM(H201)-E201</f>
        <v>0</v>
      </c>
      <c r="J201" s="87">
        <f t="shared" ref="J201:J214" si="23">I201/E201</f>
        <v>0</v>
      </c>
      <c r="K201" s="91"/>
      <c r="L201" s="91"/>
    </row>
    <row r="202" spans="1:12" s="73" customFormat="1" hidden="1">
      <c r="A202" s="94"/>
      <c r="B202" s="91" t="s">
        <v>54</v>
      </c>
      <c r="C202" s="91"/>
      <c r="D202" s="98" t="s">
        <v>55</v>
      </c>
      <c r="E202" s="111"/>
      <c r="F202" s="257"/>
      <c r="G202" s="274"/>
      <c r="H202" s="111"/>
      <c r="I202" s="81">
        <f t="shared" si="22"/>
        <v>0</v>
      </c>
      <c r="J202" s="87" t="e">
        <f t="shared" si="23"/>
        <v>#DIV/0!</v>
      </c>
      <c r="K202" s="91"/>
      <c r="L202" s="91"/>
    </row>
    <row r="203" spans="1:12" s="73" customFormat="1" hidden="1">
      <c r="A203" s="94"/>
      <c r="B203" s="91" t="s">
        <v>56</v>
      </c>
      <c r="C203" s="91"/>
      <c r="D203" s="98" t="s">
        <v>57</v>
      </c>
      <c r="E203" s="111"/>
      <c r="F203" s="257"/>
      <c r="G203" s="274"/>
      <c r="H203" s="111"/>
      <c r="I203" s="81">
        <f t="shared" si="22"/>
        <v>0</v>
      </c>
      <c r="J203" s="87" t="e">
        <f t="shared" si="23"/>
        <v>#DIV/0!</v>
      </c>
      <c r="K203" s="91"/>
      <c r="L203" s="91"/>
    </row>
    <row r="204" spans="1:12" s="73" customFormat="1" hidden="1">
      <c r="A204" s="94"/>
      <c r="B204" s="91" t="s">
        <v>58</v>
      </c>
      <c r="C204" s="91"/>
      <c r="D204" s="98" t="s">
        <v>59</v>
      </c>
      <c r="E204" s="111"/>
      <c r="F204" s="257"/>
      <c r="G204" s="274"/>
      <c r="H204" s="111"/>
      <c r="I204" s="81">
        <f t="shared" si="22"/>
        <v>0</v>
      </c>
      <c r="J204" s="87" t="e">
        <f t="shared" si="23"/>
        <v>#DIV/0!</v>
      </c>
      <c r="K204" s="91"/>
      <c r="L204" s="91"/>
    </row>
    <row r="205" spans="1:12" s="73" customFormat="1" hidden="1">
      <c r="A205" s="94"/>
      <c r="B205" s="91" t="s">
        <v>60</v>
      </c>
      <c r="C205" s="91"/>
      <c r="D205" s="98" t="s">
        <v>61</v>
      </c>
      <c r="E205" s="111"/>
      <c r="F205" s="257"/>
      <c r="G205" s="274"/>
      <c r="H205" s="111"/>
      <c r="I205" s="81">
        <f t="shared" si="22"/>
        <v>0</v>
      </c>
      <c r="J205" s="87" t="e">
        <f t="shared" si="23"/>
        <v>#DIV/0!</v>
      </c>
      <c r="K205" s="91"/>
      <c r="L205" s="91"/>
    </row>
    <row r="206" spans="1:12" s="73" customFormat="1" hidden="1">
      <c r="A206" s="94"/>
      <c r="B206" s="91" t="s">
        <v>62</v>
      </c>
      <c r="C206" s="91"/>
      <c r="D206" s="98" t="s">
        <v>63</v>
      </c>
      <c r="E206" s="111"/>
      <c r="F206" s="257"/>
      <c r="G206" s="274"/>
      <c r="H206" s="111"/>
      <c r="I206" s="81">
        <f t="shared" si="22"/>
        <v>0</v>
      </c>
      <c r="J206" s="87" t="e">
        <f t="shared" si="23"/>
        <v>#DIV/0!</v>
      </c>
      <c r="K206" s="91"/>
      <c r="L206" s="91"/>
    </row>
    <row r="207" spans="1:12" s="73" customFormat="1" hidden="1">
      <c r="A207" s="94"/>
      <c r="B207" s="91" t="s">
        <v>64</v>
      </c>
      <c r="C207" s="91"/>
      <c r="D207" s="98" t="s">
        <v>65</v>
      </c>
      <c r="E207" s="111"/>
      <c r="F207" s="257"/>
      <c r="G207" s="274"/>
      <c r="H207" s="111"/>
      <c r="I207" s="81">
        <f t="shared" si="22"/>
        <v>0</v>
      </c>
      <c r="J207" s="87" t="e">
        <f t="shared" si="23"/>
        <v>#DIV/0!</v>
      </c>
      <c r="K207" s="91"/>
      <c r="L207" s="91"/>
    </row>
    <row r="208" spans="1:12" s="73" customFormat="1" hidden="1">
      <c r="A208" s="94"/>
      <c r="B208" s="91" t="s">
        <v>66</v>
      </c>
      <c r="C208" s="91"/>
      <c r="D208" s="98" t="s">
        <v>67</v>
      </c>
      <c r="E208" s="111"/>
      <c r="F208" s="257"/>
      <c r="G208" s="274"/>
      <c r="H208" s="111"/>
      <c r="I208" s="81">
        <f t="shared" si="22"/>
        <v>0</v>
      </c>
      <c r="J208" s="87" t="e">
        <f t="shared" si="23"/>
        <v>#DIV/0!</v>
      </c>
      <c r="K208" s="91"/>
      <c r="L208" s="91"/>
    </row>
    <row r="209" spans="1:12" s="73" customFormat="1" hidden="1">
      <c r="A209" s="94"/>
      <c r="B209" s="91" t="s">
        <v>70</v>
      </c>
      <c r="C209" s="91"/>
      <c r="D209" s="98" t="s">
        <v>71</v>
      </c>
      <c r="E209" s="111"/>
      <c r="F209" s="257"/>
      <c r="G209" s="282"/>
      <c r="H209" s="111"/>
      <c r="I209" s="81">
        <f t="shared" si="22"/>
        <v>0</v>
      </c>
      <c r="J209" s="87" t="e">
        <f t="shared" si="23"/>
        <v>#DIV/0!</v>
      </c>
      <c r="K209" s="91"/>
      <c r="L209" s="91"/>
    </row>
    <row r="210" spans="1:12" s="73" customFormat="1">
      <c r="A210" s="94"/>
      <c r="B210" s="91" t="s">
        <v>72</v>
      </c>
      <c r="C210" s="91"/>
      <c r="D210" s="98" t="s">
        <v>73</v>
      </c>
      <c r="E210" s="188">
        <v>1500</v>
      </c>
      <c r="F210" s="263"/>
      <c r="G210" s="284"/>
      <c r="H210" s="188">
        <v>1200</v>
      </c>
      <c r="I210" s="81">
        <f t="shared" si="22"/>
        <v>-300</v>
      </c>
      <c r="J210" s="87">
        <v>0</v>
      </c>
      <c r="K210" s="91"/>
      <c r="L210" s="91"/>
    </row>
    <row r="211" spans="1:12" s="73" customFormat="1" hidden="1">
      <c r="A211" s="94"/>
      <c r="B211" s="91" t="s">
        <v>32</v>
      </c>
      <c r="C211" s="91"/>
      <c r="D211" s="98" t="s">
        <v>74</v>
      </c>
      <c r="E211" s="111"/>
      <c r="F211" s="257"/>
      <c r="G211" s="285">
        <v>0</v>
      </c>
      <c r="H211" s="111"/>
      <c r="I211" s="81">
        <f t="shared" si="22"/>
        <v>0</v>
      </c>
      <c r="J211" s="87" t="e">
        <f t="shared" si="23"/>
        <v>#DIV/0!</v>
      </c>
      <c r="K211" s="91"/>
      <c r="L211" s="91"/>
    </row>
    <row r="212" spans="1:12" s="73" customFormat="1" hidden="1">
      <c r="A212" s="94"/>
      <c r="B212" s="91" t="s">
        <v>75</v>
      </c>
      <c r="C212" s="91"/>
      <c r="D212" s="98" t="s">
        <v>76</v>
      </c>
      <c r="E212" s="111"/>
      <c r="F212" s="257"/>
      <c r="G212" s="274">
        <v>0</v>
      </c>
      <c r="H212" s="111"/>
      <c r="I212" s="81">
        <f t="shared" si="22"/>
        <v>0</v>
      </c>
      <c r="J212" s="87" t="e">
        <f t="shared" si="23"/>
        <v>#DIV/0!</v>
      </c>
      <c r="K212" s="91"/>
      <c r="L212" s="91"/>
    </row>
    <row r="213" spans="1:12" s="73" customFormat="1" hidden="1">
      <c r="A213" s="94"/>
      <c r="B213" s="91" t="s">
        <v>77</v>
      </c>
      <c r="C213" s="91"/>
      <c r="D213" s="98" t="s">
        <v>78</v>
      </c>
      <c r="E213" s="111"/>
      <c r="F213" s="257"/>
      <c r="G213" s="274">
        <v>0</v>
      </c>
      <c r="H213" s="111"/>
      <c r="I213" s="81">
        <f t="shared" si="22"/>
        <v>0</v>
      </c>
      <c r="J213" s="87" t="e">
        <f t="shared" si="23"/>
        <v>#DIV/0!</v>
      </c>
      <c r="K213" s="91"/>
      <c r="L213" s="91"/>
    </row>
    <row r="214" spans="1:12" s="73" customFormat="1">
      <c r="A214" s="94"/>
      <c r="B214" s="91"/>
      <c r="C214" s="91"/>
      <c r="D214" s="98"/>
      <c r="E214" s="77">
        <f>SUM(E200:E213)</f>
        <v>5100</v>
      </c>
      <c r="F214" s="256"/>
      <c r="G214" s="256">
        <f>SUM(G200:G213)</f>
        <v>0</v>
      </c>
      <c r="H214" s="77">
        <f>SUM(H200:H213)</f>
        <v>4800</v>
      </c>
      <c r="I214" s="113">
        <f t="shared" si="22"/>
        <v>-300</v>
      </c>
      <c r="J214" s="87">
        <f t="shared" si="23"/>
        <v>-5.8823529411764705E-2</v>
      </c>
      <c r="K214" s="91"/>
      <c r="L214" s="91"/>
    </row>
    <row r="215" spans="1:12" s="73" customFormat="1">
      <c r="A215" s="94"/>
      <c r="B215" s="91"/>
      <c r="C215" s="91"/>
      <c r="D215" s="98"/>
      <c r="E215" s="111"/>
      <c r="F215" s="256"/>
      <c r="G215" s="276"/>
      <c r="H215" s="111"/>
      <c r="I215" s="105"/>
      <c r="J215" s="87"/>
      <c r="K215" s="90"/>
      <c r="L215" s="90"/>
    </row>
    <row r="216" spans="1:12" s="73" customFormat="1">
      <c r="A216" s="93">
        <v>415</v>
      </c>
      <c r="B216" s="94" t="s">
        <v>130</v>
      </c>
      <c r="C216" s="91"/>
      <c r="D216" s="98"/>
      <c r="E216" s="110" t="s">
        <v>434</v>
      </c>
      <c r="F216" s="253"/>
      <c r="G216" s="272" t="s">
        <v>377</v>
      </c>
      <c r="H216" s="110" t="s">
        <v>436</v>
      </c>
      <c r="I216" s="80" t="s">
        <v>0</v>
      </c>
      <c r="J216" s="84" t="s">
        <v>1</v>
      </c>
      <c r="K216" s="90"/>
      <c r="L216" s="90"/>
    </row>
    <row r="217" spans="1:12" s="73" customFormat="1">
      <c r="A217" s="94"/>
      <c r="B217" s="91" t="s">
        <v>48</v>
      </c>
      <c r="C217" s="91"/>
      <c r="D217" s="98" t="s">
        <v>49</v>
      </c>
      <c r="E217" s="112">
        <v>100</v>
      </c>
      <c r="F217" s="258"/>
      <c r="G217" s="275"/>
      <c r="H217" s="112">
        <v>100</v>
      </c>
      <c r="I217" s="81">
        <f>SUM(H217)-E217</f>
        <v>0</v>
      </c>
      <c r="J217" s="87">
        <f>I217/E217</f>
        <v>0</v>
      </c>
      <c r="K217" s="91"/>
      <c r="L217" s="91"/>
    </row>
    <row r="218" spans="1:12" s="73" customFormat="1" ht="12" customHeight="1">
      <c r="A218" s="94"/>
      <c r="B218" s="91" t="s">
        <v>52</v>
      </c>
      <c r="C218" s="91"/>
      <c r="D218" s="98" t="s">
        <v>53</v>
      </c>
      <c r="E218" s="112">
        <v>100</v>
      </c>
      <c r="F218" s="258"/>
      <c r="G218" s="275"/>
      <c r="H218" s="112">
        <v>100</v>
      </c>
      <c r="I218" s="81">
        <f>SUM(H218)-E218</f>
        <v>0</v>
      </c>
      <c r="J218" s="87">
        <f>I218/E218</f>
        <v>0</v>
      </c>
      <c r="K218" s="91"/>
      <c r="L218" s="91"/>
    </row>
    <row r="219" spans="1:12" s="73" customFormat="1">
      <c r="A219" s="94"/>
      <c r="B219" s="91"/>
      <c r="C219" s="91"/>
      <c r="D219" s="98"/>
      <c r="E219" s="77">
        <f>SUM(E217:E218)</f>
        <v>200</v>
      </c>
      <c r="F219" s="256"/>
      <c r="G219" s="256">
        <f>SUM(G217:G218)</f>
        <v>0</v>
      </c>
      <c r="H219" s="77">
        <f>SUM(H217:H218)</f>
        <v>200</v>
      </c>
      <c r="I219" s="113">
        <f>SUM(H219)-E219</f>
        <v>0</v>
      </c>
      <c r="J219" s="87">
        <f>I219/E219</f>
        <v>0</v>
      </c>
      <c r="K219" s="91"/>
      <c r="L219" s="91"/>
    </row>
    <row r="220" spans="1:12" s="73" customFormat="1">
      <c r="A220" s="94"/>
      <c r="B220" s="91"/>
      <c r="C220" s="91"/>
      <c r="D220" s="98"/>
      <c r="E220" s="111"/>
      <c r="F220" s="256"/>
      <c r="G220" s="276"/>
      <c r="H220" s="111"/>
      <c r="I220" s="86"/>
      <c r="J220" s="102"/>
      <c r="K220" s="90"/>
      <c r="L220" s="90"/>
    </row>
    <row r="221" spans="1:12" s="73" customFormat="1">
      <c r="A221" s="93">
        <v>416</v>
      </c>
      <c r="B221" s="94" t="s">
        <v>131</v>
      </c>
      <c r="C221" s="91"/>
      <c r="D221" s="98"/>
      <c r="E221" s="110" t="s">
        <v>434</v>
      </c>
      <c r="F221" s="253"/>
      <c r="G221" s="272" t="s">
        <v>377</v>
      </c>
      <c r="H221" s="110" t="s">
        <v>436</v>
      </c>
      <c r="I221" s="80" t="s">
        <v>0</v>
      </c>
      <c r="J221" s="84" t="s">
        <v>1</v>
      </c>
      <c r="K221" s="90"/>
      <c r="L221" s="90"/>
    </row>
    <row r="222" spans="1:12" s="73" customFormat="1">
      <c r="A222" s="94"/>
      <c r="B222" s="91" t="s">
        <v>46</v>
      </c>
      <c r="C222" s="91"/>
      <c r="D222" s="98" t="s">
        <v>47</v>
      </c>
      <c r="E222" s="112">
        <v>0</v>
      </c>
      <c r="F222" s="258"/>
      <c r="G222" s="275">
        <v>0</v>
      </c>
      <c r="H222" s="112">
        <v>0</v>
      </c>
      <c r="I222" s="81">
        <f>SUM(H222)-E222</f>
        <v>0</v>
      </c>
      <c r="J222" s="87">
        <v>0</v>
      </c>
      <c r="K222" s="91"/>
      <c r="L222" s="91"/>
    </row>
    <row r="223" spans="1:12" s="73" customFormat="1">
      <c r="A223" s="94"/>
      <c r="B223" s="91" t="s">
        <v>48</v>
      </c>
      <c r="C223" s="91"/>
      <c r="D223" s="98" t="s">
        <v>49</v>
      </c>
      <c r="E223" s="112">
        <v>400</v>
      </c>
      <c r="F223" s="258"/>
      <c r="G223" s="275">
        <v>112</v>
      </c>
      <c r="H223" s="112">
        <v>400</v>
      </c>
      <c r="I223" s="81">
        <f t="shared" ref="I223:I232" si="24">SUM(H223)-E223</f>
        <v>0</v>
      </c>
      <c r="J223" s="87">
        <f t="shared" ref="J223:J232" si="25">I223/E223</f>
        <v>0</v>
      </c>
      <c r="K223" s="91"/>
      <c r="L223" s="91"/>
    </row>
    <row r="224" spans="1:12" s="73" customFormat="1">
      <c r="A224" s="94"/>
      <c r="B224" s="91" t="s">
        <v>52</v>
      </c>
      <c r="C224" s="91"/>
      <c r="D224" s="98" t="s">
        <v>53</v>
      </c>
      <c r="E224" s="112">
        <v>300</v>
      </c>
      <c r="F224" s="258"/>
      <c r="G224" s="275">
        <v>289</v>
      </c>
      <c r="H224" s="112">
        <v>300</v>
      </c>
      <c r="I224" s="81">
        <f t="shared" si="24"/>
        <v>0</v>
      </c>
      <c r="J224" s="87">
        <f t="shared" si="25"/>
        <v>0</v>
      </c>
      <c r="K224" s="91"/>
      <c r="L224" s="91"/>
    </row>
    <row r="225" spans="1:12" s="73" customFormat="1">
      <c r="A225" s="94"/>
      <c r="B225" s="91" t="s">
        <v>56</v>
      </c>
      <c r="C225" s="91"/>
      <c r="D225" s="98" t="s">
        <v>57</v>
      </c>
      <c r="E225" s="112">
        <v>0</v>
      </c>
      <c r="F225" s="258"/>
      <c r="G225" s="275">
        <v>0</v>
      </c>
      <c r="H225" s="112">
        <v>0</v>
      </c>
      <c r="I225" s="81">
        <f t="shared" si="24"/>
        <v>0</v>
      </c>
      <c r="J225" s="87" t="e">
        <f t="shared" si="25"/>
        <v>#DIV/0!</v>
      </c>
      <c r="K225" s="91"/>
      <c r="L225" s="91"/>
    </row>
    <row r="226" spans="1:12" s="73" customFormat="1">
      <c r="A226" s="94"/>
      <c r="B226" s="91" t="s">
        <v>66</v>
      </c>
      <c r="C226" s="91"/>
      <c r="D226" s="98" t="s">
        <v>67</v>
      </c>
      <c r="E226" s="112">
        <v>1650</v>
      </c>
      <c r="F226" s="258"/>
      <c r="G226" s="275">
        <v>1555</v>
      </c>
      <c r="H226" s="112">
        <v>1650</v>
      </c>
      <c r="I226" s="81">
        <f t="shared" si="24"/>
        <v>0</v>
      </c>
      <c r="J226" s="87">
        <f t="shared" si="25"/>
        <v>0</v>
      </c>
      <c r="K226" s="91"/>
      <c r="L226" s="91"/>
    </row>
    <row r="227" spans="1:12" s="73" customFormat="1">
      <c r="A227" s="94"/>
      <c r="B227" s="91" t="s">
        <v>70</v>
      </c>
      <c r="C227" s="91"/>
      <c r="D227" s="98" t="s">
        <v>71</v>
      </c>
      <c r="E227" s="112">
        <v>2600</v>
      </c>
      <c r="F227" s="258"/>
      <c r="G227" s="275">
        <v>2404</v>
      </c>
      <c r="H227" s="112">
        <v>3500</v>
      </c>
      <c r="I227" s="81">
        <f t="shared" si="24"/>
        <v>900</v>
      </c>
      <c r="J227" s="87">
        <f t="shared" si="25"/>
        <v>0.34615384615384615</v>
      </c>
      <c r="K227" s="91"/>
      <c r="L227" s="91"/>
    </row>
    <row r="228" spans="1:12" s="73" customFormat="1">
      <c r="A228" s="94"/>
      <c r="B228" s="91" t="s">
        <v>72</v>
      </c>
      <c r="C228" s="91"/>
      <c r="D228" s="98" t="s">
        <v>73</v>
      </c>
      <c r="E228" s="112">
        <v>1500</v>
      </c>
      <c r="F228" s="258"/>
      <c r="G228" s="275">
        <v>4145</v>
      </c>
      <c r="H228" s="112">
        <v>1500</v>
      </c>
      <c r="I228" s="81">
        <f t="shared" si="24"/>
        <v>0</v>
      </c>
      <c r="J228" s="87">
        <v>0</v>
      </c>
      <c r="K228" s="91"/>
      <c r="L228" s="91"/>
    </row>
    <row r="229" spans="1:12" s="73" customFormat="1">
      <c r="A229" s="94"/>
      <c r="B229" s="91" t="s">
        <v>77</v>
      </c>
      <c r="C229" s="91"/>
      <c r="D229" s="98" t="s">
        <v>78</v>
      </c>
      <c r="E229" s="112">
        <v>0</v>
      </c>
      <c r="F229" s="258"/>
      <c r="G229" s="275">
        <v>495</v>
      </c>
      <c r="H229" s="112">
        <v>0</v>
      </c>
      <c r="I229" s="81">
        <f t="shared" si="24"/>
        <v>0</v>
      </c>
      <c r="J229" s="87">
        <v>0</v>
      </c>
      <c r="K229" s="91"/>
      <c r="L229" s="91"/>
    </row>
    <row r="230" spans="1:12" s="73" customFormat="1">
      <c r="A230" s="94"/>
      <c r="B230" s="91" t="s">
        <v>132</v>
      </c>
      <c r="C230" s="91"/>
      <c r="D230" s="98" t="s">
        <v>80</v>
      </c>
      <c r="E230" s="112">
        <v>1000</v>
      </c>
      <c r="F230" s="258"/>
      <c r="G230" s="275">
        <v>665</v>
      </c>
      <c r="H230" s="112">
        <v>1000</v>
      </c>
      <c r="I230" s="81">
        <f t="shared" si="24"/>
        <v>0</v>
      </c>
      <c r="J230" s="87">
        <f t="shared" si="25"/>
        <v>0</v>
      </c>
      <c r="K230" s="91"/>
      <c r="L230" s="91"/>
    </row>
    <row r="231" spans="1:12" s="73" customFormat="1">
      <c r="A231" s="94"/>
      <c r="B231" s="91" t="s">
        <v>62</v>
      </c>
      <c r="C231" s="91"/>
      <c r="D231" s="98" t="s">
        <v>91</v>
      </c>
      <c r="E231" s="112">
        <v>150</v>
      </c>
      <c r="F231" s="258"/>
      <c r="G231" s="275">
        <v>119</v>
      </c>
      <c r="H231" s="112">
        <v>150</v>
      </c>
      <c r="I231" s="81">
        <f t="shared" si="24"/>
        <v>0</v>
      </c>
      <c r="J231" s="87">
        <f t="shared" si="25"/>
        <v>0</v>
      </c>
      <c r="K231" s="91"/>
      <c r="L231" s="91"/>
    </row>
    <row r="232" spans="1:12" s="73" customFormat="1">
      <c r="A232" s="94"/>
      <c r="B232" s="91"/>
      <c r="C232" s="91"/>
      <c r="D232" s="98"/>
      <c r="E232" s="77">
        <f>SUM(E222:E231)</f>
        <v>7600</v>
      </c>
      <c r="F232" s="256"/>
      <c r="G232" s="256">
        <f>SUM(G222:G231)</f>
        <v>9784</v>
      </c>
      <c r="H232" s="77">
        <f>SUM(H222:H231)</f>
        <v>8500</v>
      </c>
      <c r="I232" s="113">
        <f t="shared" si="24"/>
        <v>900</v>
      </c>
      <c r="J232" s="87">
        <f t="shared" si="25"/>
        <v>0.11842105263157894</v>
      </c>
      <c r="K232" s="91"/>
      <c r="L232" s="91"/>
    </row>
    <row r="233" spans="1:12" s="73" customFormat="1">
      <c r="A233" s="94"/>
      <c r="B233" s="91"/>
      <c r="C233" s="91"/>
      <c r="D233" s="98"/>
      <c r="E233" s="111"/>
      <c r="F233" s="256"/>
      <c r="G233" s="276"/>
      <c r="H233" s="111"/>
      <c r="I233" s="106"/>
      <c r="J233" s="102"/>
      <c r="K233" s="90"/>
      <c r="L233" s="90"/>
    </row>
    <row r="234" spans="1:12" s="73" customFormat="1">
      <c r="A234" s="93">
        <v>417</v>
      </c>
      <c r="B234" s="94" t="s">
        <v>133</v>
      </c>
      <c r="C234" s="91"/>
      <c r="D234" s="98"/>
      <c r="E234" s="110" t="s">
        <v>434</v>
      </c>
      <c r="F234" s="253"/>
      <c r="G234" s="272" t="s">
        <v>377</v>
      </c>
      <c r="H234" s="110" t="s">
        <v>436</v>
      </c>
      <c r="I234" s="80" t="s">
        <v>0</v>
      </c>
      <c r="J234" s="84" t="s">
        <v>1</v>
      </c>
      <c r="K234" s="90"/>
      <c r="L234" s="90"/>
    </row>
    <row r="235" spans="1:12" s="73" customFormat="1">
      <c r="A235" s="94"/>
      <c r="B235" s="91" t="s">
        <v>48</v>
      </c>
      <c r="C235" s="91"/>
      <c r="D235" s="98" t="s">
        <v>49</v>
      </c>
      <c r="E235" s="112">
        <v>50</v>
      </c>
      <c r="F235" s="258"/>
      <c r="G235" s="275">
        <v>54</v>
      </c>
      <c r="H235" s="112">
        <v>50</v>
      </c>
      <c r="I235" s="81">
        <f>SUM(H235)-E235</f>
        <v>0</v>
      </c>
      <c r="J235" s="87">
        <f>I235/E235</f>
        <v>0</v>
      </c>
      <c r="K235" s="91"/>
      <c r="L235" s="91"/>
    </row>
    <row r="236" spans="1:12" s="73" customFormat="1">
      <c r="A236" s="94"/>
      <c r="B236" s="91" t="s">
        <v>52</v>
      </c>
      <c r="C236" s="91"/>
      <c r="D236" s="98" t="s">
        <v>53</v>
      </c>
      <c r="E236" s="112">
        <v>100</v>
      </c>
      <c r="F236" s="258"/>
      <c r="G236" s="275">
        <v>54</v>
      </c>
      <c r="H236" s="112">
        <v>100</v>
      </c>
      <c r="I236" s="81">
        <f t="shared" ref="I236:I245" si="26">SUM(H236)-E236</f>
        <v>0</v>
      </c>
      <c r="J236" s="87">
        <v>0</v>
      </c>
      <c r="K236" s="91"/>
      <c r="L236" s="91"/>
    </row>
    <row r="237" spans="1:12" s="73" customFormat="1">
      <c r="A237" s="94"/>
      <c r="B237" s="91" t="s">
        <v>54</v>
      </c>
      <c r="C237" s="91"/>
      <c r="D237" s="98" t="s">
        <v>55</v>
      </c>
      <c r="E237" s="112">
        <v>25</v>
      </c>
      <c r="F237" s="258"/>
      <c r="G237" s="275">
        <v>0</v>
      </c>
      <c r="H237" s="112">
        <v>25</v>
      </c>
      <c r="I237" s="81">
        <f t="shared" si="26"/>
        <v>0</v>
      </c>
      <c r="J237" s="87">
        <f t="shared" ref="J237:J245" si="27">I237/E237</f>
        <v>0</v>
      </c>
      <c r="K237" s="91"/>
      <c r="L237" s="91"/>
    </row>
    <row r="238" spans="1:12" s="73" customFormat="1">
      <c r="A238" s="94"/>
      <c r="B238" s="91" t="s">
        <v>56</v>
      </c>
      <c r="C238" s="91"/>
      <c r="D238" s="98" t="s">
        <v>57</v>
      </c>
      <c r="E238" s="112">
        <v>35</v>
      </c>
      <c r="F238" s="258"/>
      <c r="G238" s="275">
        <v>0</v>
      </c>
      <c r="H238" s="112">
        <v>35</v>
      </c>
      <c r="I238" s="81">
        <f t="shared" si="26"/>
        <v>0</v>
      </c>
      <c r="J238" s="87">
        <v>0</v>
      </c>
      <c r="K238" s="91"/>
      <c r="L238" s="91"/>
    </row>
    <row r="239" spans="1:12" s="73" customFormat="1">
      <c r="A239" s="94"/>
      <c r="B239" s="91" t="s">
        <v>60</v>
      </c>
      <c r="C239" s="91"/>
      <c r="D239" s="98" t="s">
        <v>61</v>
      </c>
      <c r="E239" s="112">
        <v>175</v>
      </c>
      <c r="F239" s="258"/>
      <c r="G239" s="275">
        <v>374</v>
      </c>
      <c r="H239" s="112">
        <v>175</v>
      </c>
      <c r="I239" s="81">
        <f t="shared" si="26"/>
        <v>0</v>
      </c>
      <c r="J239" s="87">
        <f t="shared" si="27"/>
        <v>0</v>
      </c>
      <c r="K239" s="91"/>
      <c r="L239" s="91"/>
    </row>
    <row r="240" spans="1:12" s="73" customFormat="1">
      <c r="A240" s="94"/>
      <c r="B240" s="91" t="s">
        <v>77</v>
      </c>
      <c r="C240" s="91"/>
      <c r="D240" s="98" t="s">
        <v>78</v>
      </c>
      <c r="E240" s="112">
        <v>100</v>
      </c>
      <c r="F240" s="258"/>
      <c r="G240" s="275">
        <v>11</v>
      </c>
      <c r="H240" s="112">
        <v>100</v>
      </c>
      <c r="I240" s="81">
        <f t="shared" si="26"/>
        <v>0</v>
      </c>
      <c r="J240" s="87"/>
      <c r="K240" s="91"/>
      <c r="L240" s="91"/>
    </row>
    <row r="241" spans="1:12" s="73" customFormat="1">
      <c r="A241" s="94"/>
      <c r="B241" s="91" t="s">
        <v>134</v>
      </c>
      <c r="C241" s="91"/>
      <c r="D241" s="98" t="s">
        <v>97</v>
      </c>
      <c r="E241" s="112">
        <v>2500</v>
      </c>
      <c r="F241" s="258"/>
      <c r="G241" s="275">
        <v>1585</v>
      </c>
      <c r="H241" s="112">
        <v>2000</v>
      </c>
      <c r="I241" s="81">
        <f t="shared" si="26"/>
        <v>-500</v>
      </c>
      <c r="J241" s="87">
        <f t="shared" si="27"/>
        <v>-0.2</v>
      </c>
      <c r="K241" s="91"/>
      <c r="L241" s="91"/>
    </row>
    <row r="242" spans="1:12" s="73" customFormat="1">
      <c r="A242" s="94"/>
      <c r="B242" s="91" t="s">
        <v>135</v>
      </c>
      <c r="C242" s="91"/>
      <c r="D242" s="98" t="s">
        <v>136</v>
      </c>
      <c r="E242" s="112">
        <v>16000</v>
      </c>
      <c r="F242" s="258"/>
      <c r="G242" s="275">
        <v>9638</v>
      </c>
      <c r="H242" s="112">
        <v>15000</v>
      </c>
      <c r="I242" s="81">
        <f t="shared" si="26"/>
        <v>-1000</v>
      </c>
      <c r="J242" s="87">
        <f t="shared" si="27"/>
        <v>-6.25E-2</v>
      </c>
      <c r="K242" s="91"/>
      <c r="L242" s="91"/>
    </row>
    <row r="243" spans="1:12" s="73" customFormat="1">
      <c r="A243" s="94"/>
      <c r="B243" s="91" t="s">
        <v>137</v>
      </c>
      <c r="C243" s="91"/>
      <c r="D243" s="98" t="s">
        <v>138</v>
      </c>
      <c r="E243" s="112">
        <v>20000</v>
      </c>
      <c r="F243" s="258"/>
      <c r="G243" s="275">
        <v>21728</v>
      </c>
      <c r="H243" s="112">
        <v>21000</v>
      </c>
      <c r="I243" s="81">
        <f t="shared" si="26"/>
        <v>1000</v>
      </c>
      <c r="J243" s="87">
        <f t="shared" si="27"/>
        <v>0.05</v>
      </c>
      <c r="K243" s="91"/>
      <c r="L243" s="91"/>
    </row>
    <row r="244" spans="1:12" s="73" customFormat="1">
      <c r="A244" s="94"/>
      <c r="B244" s="91" t="s">
        <v>379</v>
      </c>
      <c r="C244" s="91"/>
      <c r="D244" s="98"/>
      <c r="E244" s="188">
        <v>7500</v>
      </c>
      <c r="F244" s="264"/>
      <c r="G244" s="264">
        <v>10000</v>
      </c>
      <c r="H244" s="188">
        <v>0</v>
      </c>
      <c r="I244" s="81">
        <f t="shared" si="26"/>
        <v>-7500</v>
      </c>
      <c r="J244" s="87">
        <f t="shared" si="27"/>
        <v>-1</v>
      </c>
      <c r="K244" s="91"/>
      <c r="L244" s="91"/>
    </row>
    <row r="245" spans="1:12" s="73" customFormat="1">
      <c r="A245" s="94"/>
      <c r="B245" s="91"/>
      <c r="C245" s="91"/>
      <c r="D245" s="98"/>
      <c r="E245" s="77">
        <f>SUM(E235:E244)</f>
        <v>46485</v>
      </c>
      <c r="F245" s="256"/>
      <c r="G245" s="256">
        <f>SUM(G235:G244)</f>
        <v>43444</v>
      </c>
      <c r="H245" s="77">
        <f>SUM(H235:H244)</f>
        <v>38485</v>
      </c>
      <c r="I245" s="113">
        <f t="shared" si="26"/>
        <v>-8000</v>
      </c>
      <c r="J245" s="87">
        <f t="shared" si="27"/>
        <v>-0.17209852640636764</v>
      </c>
      <c r="K245" s="91"/>
      <c r="L245" s="91"/>
    </row>
    <row r="246" spans="1:12" s="73" customFormat="1">
      <c r="A246" s="94"/>
      <c r="B246" s="91"/>
      <c r="C246" s="91"/>
      <c r="D246" s="98"/>
      <c r="E246" s="111"/>
      <c r="F246" s="256"/>
      <c r="G246" s="276"/>
      <c r="H246" s="111"/>
      <c r="I246" s="106"/>
      <c r="J246" s="102"/>
      <c r="K246" s="90"/>
      <c r="L246" s="90"/>
    </row>
    <row r="247" spans="1:12" s="73" customFormat="1">
      <c r="A247" s="93">
        <v>418</v>
      </c>
      <c r="B247" s="94" t="s">
        <v>139</v>
      </c>
      <c r="C247" s="91"/>
      <c r="D247" s="98"/>
      <c r="E247" s="110" t="s">
        <v>434</v>
      </c>
      <c r="F247" s="253"/>
      <c r="G247" s="272" t="s">
        <v>446</v>
      </c>
      <c r="H247" s="110" t="s">
        <v>436</v>
      </c>
      <c r="I247" s="80" t="s">
        <v>0</v>
      </c>
      <c r="J247" s="84" t="s">
        <v>1</v>
      </c>
      <c r="K247" s="90"/>
      <c r="L247" s="90"/>
    </row>
    <row r="248" spans="1:12" s="73" customFormat="1">
      <c r="A248" s="94"/>
      <c r="B248" s="91" t="s">
        <v>66</v>
      </c>
      <c r="C248" s="91"/>
      <c r="D248" s="98" t="s">
        <v>67</v>
      </c>
      <c r="E248" s="112">
        <v>250</v>
      </c>
      <c r="F248" s="258"/>
      <c r="G248" s="275">
        <v>241</v>
      </c>
      <c r="H248" s="112">
        <v>250</v>
      </c>
      <c r="I248" s="81">
        <f>SUM(H248)-E248</f>
        <v>0</v>
      </c>
      <c r="J248" s="87">
        <f>I248/E248</f>
        <v>0</v>
      </c>
      <c r="K248" s="91"/>
      <c r="L248" s="91"/>
    </row>
    <row r="249" spans="1:12" s="73" customFormat="1">
      <c r="A249" s="94"/>
      <c r="B249" s="91"/>
      <c r="C249" s="91"/>
      <c r="D249" s="98"/>
      <c r="E249" s="77">
        <f>SUM(E248:E248)</f>
        <v>250</v>
      </c>
      <c r="F249" s="256"/>
      <c r="G249" s="256">
        <f>SUM(G248:G248)</f>
        <v>241</v>
      </c>
      <c r="H249" s="77">
        <f>SUM(H248:H248)</f>
        <v>250</v>
      </c>
      <c r="I249" s="113">
        <f>SUM(H249)-E249</f>
        <v>0</v>
      </c>
      <c r="J249" s="87">
        <f>I249/E249</f>
        <v>0</v>
      </c>
      <c r="K249" s="91"/>
      <c r="L249" s="91"/>
    </row>
    <row r="250" spans="1:12" s="73" customFormat="1">
      <c r="A250" s="94"/>
      <c r="B250" s="91"/>
      <c r="C250" s="91"/>
      <c r="D250" s="98"/>
      <c r="E250" s="111"/>
      <c r="F250" s="256"/>
      <c r="G250" s="276"/>
      <c r="H250" s="111"/>
      <c r="I250" s="105"/>
      <c r="J250" s="87"/>
      <c r="K250" s="90"/>
      <c r="L250" s="90"/>
    </row>
    <row r="251" spans="1:12" s="73" customFormat="1">
      <c r="A251" s="93"/>
      <c r="B251" s="94" t="s">
        <v>453</v>
      </c>
      <c r="C251" s="91"/>
      <c r="D251" s="98"/>
      <c r="E251" s="110"/>
      <c r="F251" s="253"/>
      <c r="G251" s="272"/>
      <c r="H251" s="110"/>
      <c r="I251" s="80"/>
      <c r="J251" s="84"/>
      <c r="K251" s="90"/>
      <c r="L251" s="90"/>
    </row>
    <row r="252" spans="1:12" s="73" customFormat="1">
      <c r="A252" s="94"/>
      <c r="B252" s="91" t="s">
        <v>72</v>
      </c>
      <c r="C252" s="91"/>
      <c r="D252" s="98"/>
      <c r="E252" s="112">
        <v>40000</v>
      </c>
      <c r="F252" s="258"/>
      <c r="G252" s="275"/>
      <c r="H252" s="112">
        <v>40000</v>
      </c>
      <c r="I252" s="81"/>
      <c r="J252" s="87"/>
      <c r="K252" s="91"/>
      <c r="L252" s="91"/>
    </row>
    <row r="253" spans="1:12" s="73" customFormat="1">
      <c r="A253" s="94"/>
      <c r="B253" s="91" t="s">
        <v>454</v>
      </c>
      <c r="C253" s="91"/>
      <c r="D253" s="98"/>
      <c r="E253" s="111">
        <v>4000</v>
      </c>
      <c r="F253" s="256"/>
      <c r="G253" s="276"/>
      <c r="H253" s="111">
        <v>4000</v>
      </c>
      <c r="I253" s="113"/>
      <c r="J253" s="87"/>
      <c r="K253" s="91"/>
      <c r="L253" s="91"/>
    </row>
    <row r="254" spans="1:12" s="73" customFormat="1">
      <c r="A254" s="94"/>
      <c r="B254" s="91" t="s">
        <v>455</v>
      </c>
      <c r="C254" s="91"/>
      <c r="D254" s="98"/>
      <c r="E254" s="111">
        <v>3000</v>
      </c>
      <c r="F254" s="256"/>
      <c r="G254" s="276"/>
      <c r="H254" s="111">
        <v>3500</v>
      </c>
      <c r="I254" s="104"/>
      <c r="J254" s="87"/>
      <c r="K254" s="91"/>
      <c r="L254" s="91"/>
    </row>
    <row r="255" spans="1:12" s="73" customFormat="1">
      <c r="A255" s="94"/>
      <c r="B255" s="91" t="s">
        <v>456</v>
      </c>
      <c r="C255" s="91"/>
      <c r="D255" s="98"/>
      <c r="E255" s="111">
        <v>1000</v>
      </c>
      <c r="F255" s="256"/>
      <c r="G255" s="276"/>
      <c r="H255" s="111">
        <v>1000</v>
      </c>
      <c r="I255" s="104"/>
      <c r="J255" s="87"/>
      <c r="K255" s="91"/>
      <c r="L255" s="91"/>
    </row>
    <row r="256" spans="1:12" s="73" customFormat="1">
      <c r="A256" s="94"/>
      <c r="B256" s="91" t="s">
        <v>457</v>
      </c>
      <c r="C256" s="91"/>
      <c r="D256" s="98"/>
      <c r="E256" s="111">
        <v>25000</v>
      </c>
      <c r="F256" s="256"/>
      <c r="G256" s="276"/>
      <c r="H256" s="111">
        <v>20000</v>
      </c>
      <c r="I256" s="104"/>
      <c r="J256" s="87"/>
      <c r="K256" s="91"/>
      <c r="L256" s="91"/>
    </row>
    <row r="257" spans="1:12" s="73" customFormat="1">
      <c r="A257" s="94"/>
      <c r="B257" s="91"/>
      <c r="C257" s="91"/>
      <c r="D257" s="98"/>
      <c r="E257" s="111">
        <f>SUM(E252:E256)</f>
        <v>73000</v>
      </c>
      <c r="F257" s="256"/>
      <c r="G257" s="276"/>
      <c r="H257" s="111">
        <f>SUM(H252:H256)</f>
        <v>68500</v>
      </c>
      <c r="I257" s="104"/>
      <c r="J257" s="87"/>
      <c r="K257" s="91"/>
      <c r="L257" s="91"/>
    </row>
    <row r="258" spans="1:12" s="73" customFormat="1">
      <c r="A258" s="94"/>
      <c r="B258" s="91"/>
      <c r="C258" s="91"/>
      <c r="D258" s="98"/>
      <c r="E258" s="111"/>
      <c r="F258" s="256"/>
      <c r="G258" s="276"/>
      <c r="H258" s="111"/>
      <c r="I258" s="104"/>
      <c r="J258" s="87"/>
      <c r="K258" s="91"/>
      <c r="L258" s="91"/>
    </row>
    <row r="259" spans="1:12" s="73" customFormat="1">
      <c r="A259" s="242">
        <v>419</v>
      </c>
      <c r="B259" s="242" t="s">
        <v>448</v>
      </c>
      <c r="C259" s="243"/>
      <c r="D259" s="244"/>
      <c r="E259" s="245"/>
      <c r="F259" s="265"/>
      <c r="G259" s="265"/>
      <c r="H259" s="246"/>
      <c r="I259" s="106"/>
      <c r="J259" s="102"/>
      <c r="K259" s="90"/>
      <c r="L259" s="90"/>
    </row>
    <row r="260" spans="1:12" s="73" customFormat="1">
      <c r="A260" s="242"/>
      <c r="B260" s="243" t="s">
        <v>48</v>
      </c>
      <c r="C260" s="243"/>
      <c r="D260" s="244"/>
      <c r="E260" s="247">
        <v>500</v>
      </c>
      <c r="F260" s="265"/>
      <c r="G260" s="265">
        <v>500</v>
      </c>
      <c r="H260" s="246">
        <v>500</v>
      </c>
      <c r="I260" s="106"/>
      <c r="J260" s="102"/>
      <c r="K260" s="90"/>
      <c r="L260" s="90"/>
    </row>
    <row r="261" spans="1:12" s="73" customFormat="1">
      <c r="A261" s="242"/>
      <c r="B261" s="243" t="s">
        <v>52</v>
      </c>
      <c r="C261" s="243"/>
      <c r="D261" s="244"/>
      <c r="E261" s="247">
        <v>800</v>
      </c>
      <c r="F261" s="265"/>
      <c r="G261" s="265">
        <f>E261</f>
        <v>800</v>
      </c>
      <c r="H261" s="246">
        <v>800</v>
      </c>
      <c r="I261" s="106"/>
      <c r="J261" s="102"/>
      <c r="K261" s="90"/>
      <c r="L261" s="90"/>
    </row>
    <row r="262" spans="1:12" s="73" customFormat="1" ht="12" customHeight="1">
      <c r="A262" s="242"/>
      <c r="B262" s="243" t="s">
        <v>56</v>
      </c>
      <c r="C262" s="243"/>
      <c r="D262" s="244"/>
      <c r="E262" s="247">
        <v>4000</v>
      </c>
      <c r="F262" s="265"/>
      <c r="G262" s="265">
        <v>4000</v>
      </c>
      <c r="H262" s="246">
        <v>4000</v>
      </c>
      <c r="I262" s="106"/>
      <c r="J262" s="102"/>
      <c r="K262" s="90"/>
      <c r="L262" s="90"/>
    </row>
    <row r="263" spans="1:12" s="73" customFormat="1">
      <c r="A263" s="242"/>
      <c r="B263" s="243" t="s">
        <v>449</v>
      </c>
      <c r="C263" s="243"/>
      <c r="D263" s="244"/>
      <c r="E263" s="247">
        <v>100</v>
      </c>
      <c r="F263" s="265"/>
      <c r="G263" s="265">
        <v>100</v>
      </c>
      <c r="H263" s="246">
        <v>100</v>
      </c>
      <c r="I263" s="106"/>
      <c r="J263" s="102"/>
      <c r="K263" s="90"/>
      <c r="L263" s="90"/>
    </row>
    <row r="264" spans="1:12" s="73" customFormat="1">
      <c r="A264" s="242"/>
      <c r="B264" s="243" t="s">
        <v>60</v>
      </c>
      <c r="C264" s="243"/>
      <c r="D264" s="244"/>
      <c r="E264" s="247">
        <v>100</v>
      </c>
      <c r="F264" s="265"/>
      <c r="G264" s="265">
        <v>100</v>
      </c>
      <c r="H264" s="246">
        <v>100</v>
      </c>
      <c r="I264" s="106"/>
      <c r="J264" s="102"/>
      <c r="K264" s="90"/>
      <c r="L264" s="90"/>
    </row>
    <row r="265" spans="1:12" s="73" customFormat="1">
      <c r="A265" s="242"/>
      <c r="B265" s="243" t="s">
        <v>77</v>
      </c>
      <c r="C265" s="243"/>
      <c r="D265" s="244"/>
      <c r="E265" s="248">
        <v>300</v>
      </c>
      <c r="F265" s="266"/>
      <c r="G265" s="266">
        <v>300</v>
      </c>
      <c r="H265" s="249">
        <v>300</v>
      </c>
      <c r="I265" s="106"/>
      <c r="J265" s="102"/>
      <c r="K265" s="90"/>
      <c r="L265" s="90"/>
    </row>
    <row r="266" spans="1:12" s="73" customFormat="1">
      <c r="A266" s="242"/>
      <c r="B266" s="243" t="s">
        <v>450</v>
      </c>
      <c r="C266" s="243"/>
      <c r="D266" s="244"/>
      <c r="E266" s="248">
        <v>8000</v>
      </c>
      <c r="F266" s="266"/>
      <c r="G266" s="266">
        <f>E266</f>
        <v>8000</v>
      </c>
      <c r="H266" s="249">
        <v>8000</v>
      </c>
      <c r="I266" s="106"/>
      <c r="J266" s="102"/>
      <c r="K266" s="90"/>
      <c r="L266" s="90"/>
    </row>
    <row r="267" spans="1:12" s="73" customFormat="1">
      <c r="A267" s="242"/>
      <c r="B267" s="243"/>
      <c r="C267" s="243"/>
      <c r="D267" s="244"/>
      <c r="E267" s="250">
        <f>SUM(E260:E266)</f>
        <v>13800</v>
      </c>
      <c r="F267" s="267">
        <v>0</v>
      </c>
      <c r="G267" s="267">
        <f>SUM(G260:G266)</f>
        <v>13800</v>
      </c>
      <c r="H267" s="251">
        <f>SUM(H260:H266)</f>
        <v>13800</v>
      </c>
      <c r="I267" s="106"/>
      <c r="J267" s="102"/>
      <c r="K267" s="90"/>
      <c r="L267" s="90"/>
    </row>
    <row r="268" spans="1:12" s="73" customFormat="1">
      <c r="A268" s="242"/>
      <c r="B268" s="243"/>
      <c r="C268" s="243"/>
      <c r="D268" s="244"/>
      <c r="E268" s="245"/>
      <c r="F268" s="265"/>
      <c r="G268" s="265"/>
      <c r="H268" s="246"/>
      <c r="I268" s="106"/>
      <c r="J268" s="102"/>
      <c r="K268" s="90"/>
      <c r="L268" s="90"/>
    </row>
    <row r="269" spans="1:12" s="73" customFormat="1">
      <c r="A269" s="94"/>
      <c r="B269" s="91"/>
      <c r="C269" s="91"/>
      <c r="D269" s="98"/>
      <c r="E269" s="111"/>
      <c r="F269" s="256"/>
      <c r="G269" s="276"/>
      <c r="H269" s="111"/>
      <c r="I269" s="106"/>
      <c r="J269" s="102"/>
      <c r="K269" s="90"/>
      <c r="L269" s="90"/>
    </row>
    <row r="270" spans="1:12" s="73" customFormat="1">
      <c r="A270" s="94"/>
      <c r="B270" s="91"/>
      <c r="C270" s="91"/>
      <c r="D270" s="98"/>
      <c r="E270" s="111"/>
      <c r="F270" s="256"/>
      <c r="G270" s="276"/>
      <c r="H270" s="111"/>
      <c r="I270" s="106"/>
      <c r="J270" s="102"/>
      <c r="K270" s="90"/>
      <c r="L270" s="90"/>
    </row>
    <row r="271" spans="1:12" s="73" customFormat="1">
      <c r="A271" s="94"/>
      <c r="B271" s="91"/>
      <c r="C271" s="91"/>
      <c r="D271" s="98"/>
      <c r="E271" s="111"/>
      <c r="F271" s="256"/>
      <c r="G271" s="276"/>
      <c r="H271" s="111"/>
      <c r="I271" s="106"/>
      <c r="J271" s="102"/>
      <c r="K271" s="90"/>
      <c r="L271" s="90"/>
    </row>
    <row r="272" spans="1:12" s="73" customFormat="1">
      <c r="A272" s="93">
        <v>420</v>
      </c>
      <c r="B272" s="94" t="s">
        <v>409</v>
      </c>
      <c r="C272" s="91"/>
      <c r="D272" s="98"/>
      <c r="E272" s="110" t="s">
        <v>434</v>
      </c>
      <c r="F272" s="253"/>
      <c r="G272" s="272" t="s">
        <v>445</v>
      </c>
      <c r="H272" s="110" t="s">
        <v>436</v>
      </c>
      <c r="I272" s="80" t="s">
        <v>0</v>
      </c>
      <c r="J272" s="84" t="s">
        <v>1</v>
      </c>
      <c r="K272" s="90"/>
      <c r="L272" s="91"/>
    </row>
    <row r="273" spans="1:12" s="73" customFormat="1">
      <c r="A273" s="94"/>
      <c r="B273" s="91" t="s">
        <v>142</v>
      </c>
      <c r="C273" s="91"/>
      <c r="D273" s="98" t="s">
        <v>140</v>
      </c>
      <c r="E273" s="112">
        <v>16117</v>
      </c>
      <c r="F273" s="258"/>
      <c r="G273" s="275">
        <v>26052</v>
      </c>
      <c r="H273" s="112">
        <v>15514</v>
      </c>
      <c r="I273" s="81">
        <f t="shared" ref="I273:I280" si="28">SUM(H273)-E273</f>
        <v>-603</v>
      </c>
      <c r="J273" s="87">
        <f>I273/E273</f>
        <v>-3.7413910777439968E-2</v>
      </c>
      <c r="K273" s="91"/>
      <c r="L273" s="91"/>
    </row>
    <row r="274" spans="1:12" s="73" customFormat="1">
      <c r="A274" s="94"/>
      <c r="B274" s="91" t="s">
        <v>145</v>
      </c>
      <c r="C274" s="91"/>
      <c r="D274" s="98" t="s">
        <v>146</v>
      </c>
      <c r="E274" s="112">
        <v>840</v>
      </c>
      <c r="F274" s="258"/>
      <c r="G274" s="275">
        <v>737</v>
      </c>
      <c r="H274" s="112">
        <v>3000</v>
      </c>
      <c r="I274" s="81">
        <f t="shared" si="28"/>
        <v>2160</v>
      </c>
      <c r="J274" s="87">
        <f>I274/E274</f>
        <v>2.5714285714285716</v>
      </c>
      <c r="K274" s="95"/>
      <c r="L274" s="91"/>
    </row>
    <row r="275" spans="1:12" s="73" customFormat="1">
      <c r="A275" s="94"/>
      <c r="B275" s="91" t="s">
        <v>152</v>
      </c>
      <c r="C275" s="91"/>
      <c r="D275" s="98" t="s">
        <v>153</v>
      </c>
      <c r="E275" s="112">
        <v>450</v>
      </c>
      <c r="F275" s="258"/>
      <c r="G275" s="275">
        <v>406</v>
      </c>
      <c r="H275" s="112">
        <v>500</v>
      </c>
      <c r="I275" s="81">
        <f t="shared" si="28"/>
        <v>50</v>
      </c>
      <c r="J275" s="87">
        <f>I275/E275</f>
        <v>0.1111111111111111</v>
      </c>
      <c r="K275" s="95"/>
      <c r="L275" s="91"/>
    </row>
    <row r="276" spans="1:12" s="73" customFormat="1">
      <c r="A276" s="94"/>
      <c r="B276" s="91" t="s">
        <v>156</v>
      </c>
      <c r="C276" s="91"/>
      <c r="D276" s="98" t="s">
        <v>157</v>
      </c>
      <c r="E276" s="112">
        <v>8827</v>
      </c>
      <c r="F276" s="258"/>
      <c r="G276" s="275">
        <v>29890</v>
      </c>
      <c r="H276" s="112">
        <v>24872</v>
      </c>
      <c r="I276" s="81">
        <f t="shared" si="28"/>
        <v>16045</v>
      </c>
      <c r="J276" s="87">
        <f>I276/E276</f>
        <v>1.8177183641101167</v>
      </c>
      <c r="K276" s="95"/>
      <c r="L276" s="91"/>
    </row>
    <row r="277" spans="1:12" s="73" customFormat="1">
      <c r="A277" s="94"/>
      <c r="B277" s="91" t="s">
        <v>158</v>
      </c>
      <c r="C277" s="91"/>
      <c r="D277" s="98" t="s">
        <v>159</v>
      </c>
      <c r="E277" s="112">
        <v>0</v>
      </c>
      <c r="F277" s="258"/>
      <c r="G277" s="275">
        <v>0</v>
      </c>
      <c r="H277" s="112">
        <v>0</v>
      </c>
      <c r="I277" s="81">
        <f t="shared" si="28"/>
        <v>0</v>
      </c>
      <c r="J277" s="87">
        <v>115.37</v>
      </c>
      <c r="K277" s="95"/>
      <c r="L277" s="91"/>
    </row>
    <row r="278" spans="1:12" s="73" customFormat="1">
      <c r="A278" s="94"/>
      <c r="B278" s="91" t="s">
        <v>160</v>
      </c>
      <c r="C278" s="91"/>
      <c r="D278" s="98" t="s">
        <v>161</v>
      </c>
      <c r="E278" s="112">
        <v>0</v>
      </c>
      <c r="F278" s="258"/>
      <c r="G278" s="275">
        <v>0</v>
      </c>
      <c r="H278" s="112">
        <v>0</v>
      </c>
      <c r="I278" s="81">
        <f t="shared" si="28"/>
        <v>0</v>
      </c>
      <c r="J278" s="87" t="e">
        <f>I278/E278</f>
        <v>#DIV/0!</v>
      </c>
      <c r="K278" s="95"/>
      <c r="L278" s="91"/>
    </row>
    <row r="279" spans="1:12" s="73" customFormat="1">
      <c r="A279" s="94"/>
      <c r="B279" s="91" t="s">
        <v>365</v>
      </c>
      <c r="C279" s="91"/>
      <c r="D279" s="98" t="s">
        <v>405</v>
      </c>
      <c r="E279" s="112">
        <v>9840</v>
      </c>
      <c r="F279" s="258"/>
      <c r="G279" s="275">
        <v>9864</v>
      </c>
      <c r="H279" s="112">
        <v>11825</v>
      </c>
      <c r="I279" s="81">
        <f t="shared" si="28"/>
        <v>1985</v>
      </c>
      <c r="J279" s="87">
        <f>I279/E279</f>
        <v>0.20172764227642276</v>
      </c>
      <c r="K279" s="95"/>
      <c r="L279" s="91"/>
    </row>
    <row r="280" spans="1:12" s="73" customFormat="1">
      <c r="A280" s="94"/>
      <c r="B280" s="91"/>
      <c r="C280" s="91"/>
      <c r="D280" s="98"/>
      <c r="E280" s="77">
        <f>SUM(E273:E279)</f>
        <v>36074</v>
      </c>
      <c r="F280" s="256"/>
      <c r="G280" s="256">
        <f>SUM(G273:G279)</f>
        <v>66949</v>
      </c>
      <c r="H280" s="77">
        <f>SUM(H273:H279)</f>
        <v>55711</v>
      </c>
      <c r="I280" s="113">
        <f t="shared" si="28"/>
        <v>19637</v>
      </c>
      <c r="J280" s="87">
        <f>I280/E280</f>
        <v>0.54435327382602428</v>
      </c>
      <c r="K280" s="95"/>
      <c r="L280" s="91"/>
    </row>
    <row r="281" spans="1:12" s="73" customFormat="1" hidden="1">
      <c r="A281" s="94"/>
      <c r="B281" s="91"/>
      <c r="C281" s="91"/>
      <c r="D281" s="197" t="s">
        <v>162</v>
      </c>
      <c r="E281" s="111"/>
      <c r="F281" s="256"/>
      <c r="G281" s="276">
        <v>0</v>
      </c>
      <c r="H281" s="111"/>
      <c r="I281" s="198"/>
      <c r="J281" s="199"/>
    </row>
    <row r="282" spans="1:12" s="73" customFormat="1">
      <c r="A282" s="94"/>
      <c r="B282" s="91"/>
      <c r="C282" s="91"/>
      <c r="D282" s="98"/>
      <c r="E282" s="111"/>
      <c r="F282" s="256"/>
      <c r="G282" s="276"/>
      <c r="H282" s="111"/>
      <c r="I282" s="106"/>
      <c r="J282" s="102"/>
      <c r="K282" s="90"/>
      <c r="L282" s="90"/>
    </row>
    <row r="283" spans="1:12" s="73" customFormat="1">
      <c r="A283" s="93">
        <v>421</v>
      </c>
      <c r="B283" s="94" t="s">
        <v>163</v>
      </c>
      <c r="C283" s="91"/>
      <c r="D283" s="98"/>
      <c r="E283" s="110" t="s">
        <v>434</v>
      </c>
      <c r="F283" s="253"/>
      <c r="G283" s="272" t="s">
        <v>377</v>
      </c>
      <c r="H283" s="110" t="s">
        <v>436</v>
      </c>
      <c r="I283" s="80" t="s">
        <v>0</v>
      </c>
      <c r="J283" s="84" t="s">
        <v>1</v>
      </c>
      <c r="K283" s="90"/>
      <c r="L283" s="90"/>
    </row>
    <row r="284" spans="1:12" s="73" customFormat="1">
      <c r="A284" s="94"/>
      <c r="B284" s="91" t="s">
        <v>164</v>
      </c>
      <c r="C284" s="91"/>
      <c r="D284" s="98" t="s">
        <v>140</v>
      </c>
      <c r="E284" s="112">
        <v>18151</v>
      </c>
      <c r="F284" s="260"/>
      <c r="G284" s="277">
        <v>35438</v>
      </c>
      <c r="H284" s="112">
        <v>18650</v>
      </c>
      <c r="I284" s="81">
        <f t="shared" ref="I284:I291" si="29">SUM(H284)-E284</f>
        <v>499</v>
      </c>
      <c r="J284" s="87">
        <f t="shared" ref="J284:J291" si="30">I284/E284</f>
        <v>2.7491598259049087E-2</v>
      </c>
      <c r="K284" s="189">
        <v>7.6499999999999999E-2</v>
      </c>
      <c r="L284" s="141"/>
    </row>
    <row r="285" spans="1:12" s="73" customFormat="1">
      <c r="A285" s="94"/>
      <c r="B285" s="91" t="s">
        <v>165</v>
      </c>
      <c r="C285" s="91"/>
      <c r="D285" s="98" t="s">
        <v>144</v>
      </c>
      <c r="E285" s="112">
        <v>40529</v>
      </c>
      <c r="F285" s="260"/>
      <c r="G285" s="277">
        <v>36661</v>
      </c>
      <c r="H285" s="112">
        <v>40900</v>
      </c>
      <c r="I285" s="81">
        <f t="shared" si="29"/>
        <v>371</v>
      </c>
      <c r="J285" s="87">
        <f t="shared" si="30"/>
        <v>9.1539391546793646E-3</v>
      </c>
      <c r="K285" s="189" t="s">
        <v>18</v>
      </c>
      <c r="L285" s="91"/>
    </row>
    <row r="286" spans="1:12" s="73" customFormat="1">
      <c r="A286" s="94"/>
      <c r="B286" s="91" t="s">
        <v>166</v>
      </c>
      <c r="C286" s="91"/>
      <c r="D286" s="98" t="s">
        <v>146</v>
      </c>
      <c r="E286" s="112">
        <v>0</v>
      </c>
      <c r="F286" s="258"/>
      <c r="G286" s="275">
        <v>1780</v>
      </c>
      <c r="H286" s="112">
        <v>0</v>
      </c>
      <c r="I286" s="81">
        <f t="shared" si="29"/>
        <v>0</v>
      </c>
      <c r="J286" s="87" t="e">
        <f t="shared" si="30"/>
        <v>#DIV/0!</v>
      </c>
      <c r="K286" s="91"/>
      <c r="L286" s="91"/>
    </row>
    <row r="287" spans="1:12" s="73" customFormat="1">
      <c r="A287" s="94"/>
      <c r="B287" s="91" t="s">
        <v>167</v>
      </c>
      <c r="C287" s="91"/>
      <c r="D287" s="98" t="s">
        <v>148</v>
      </c>
      <c r="E287" s="112">
        <v>0</v>
      </c>
      <c r="F287" s="258"/>
      <c r="G287" s="275">
        <v>0</v>
      </c>
      <c r="H287" s="112">
        <v>0</v>
      </c>
      <c r="I287" s="81">
        <f t="shared" si="29"/>
        <v>0</v>
      </c>
      <c r="J287" s="87" t="e">
        <f t="shared" si="30"/>
        <v>#DIV/0!</v>
      </c>
      <c r="K287" s="91"/>
      <c r="L287" s="91"/>
    </row>
    <row r="288" spans="1:12" s="73" customFormat="1">
      <c r="A288" s="94"/>
      <c r="B288" s="91" t="s">
        <v>168</v>
      </c>
      <c r="C288" s="91"/>
      <c r="D288" s="98" t="s">
        <v>149</v>
      </c>
      <c r="E288" s="112">
        <v>9000</v>
      </c>
      <c r="F288" s="258"/>
      <c r="G288" s="275">
        <v>9480</v>
      </c>
      <c r="H288" s="112">
        <v>9100</v>
      </c>
      <c r="I288" s="81">
        <f t="shared" si="29"/>
        <v>100</v>
      </c>
      <c r="J288" s="87">
        <f t="shared" si="30"/>
        <v>1.1111111111111112E-2</v>
      </c>
      <c r="K288" s="91"/>
      <c r="L288" s="91"/>
    </row>
    <row r="289" spans="1:12" s="73" customFormat="1">
      <c r="A289" s="94"/>
      <c r="B289" s="91" t="s">
        <v>169</v>
      </c>
      <c r="C289" s="91"/>
      <c r="D289" s="98" t="s">
        <v>151</v>
      </c>
      <c r="E289" s="112">
        <v>13313</v>
      </c>
      <c r="F289" s="258"/>
      <c r="G289" s="275">
        <v>12852</v>
      </c>
      <c r="H289" s="112">
        <v>15025</v>
      </c>
      <c r="I289" s="81">
        <f t="shared" si="29"/>
        <v>1712</v>
      </c>
      <c r="J289" s="87">
        <f t="shared" si="30"/>
        <v>0.12859610906632615</v>
      </c>
      <c r="K289" s="91"/>
      <c r="L289" s="91"/>
    </row>
    <row r="290" spans="1:12" s="73" customFormat="1">
      <c r="A290" s="94"/>
      <c r="B290" s="91" t="s">
        <v>458</v>
      </c>
      <c r="C290" s="91"/>
      <c r="D290" s="98" t="s">
        <v>153</v>
      </c>
      <c r="E290" s="112">
        <v>1500</v>
      </c>
      <c r="F290" s="258"/>
      <c r="G290" s="275">
        <v>1550</v>
      </c>
      <c r="H290" s="112">
        <v>1500</v>
      </c>
      <c r="I290" s="81">
        <f t="shared" si="29"/>
        <v>0</v>
      </c>
      <c r="J290" s="87">
        <f t="shared" si="30"/>
        <v>0</v>
      </c>
      <c r="K290" s="111"/>
      <c r="L290" s="91"/>
    </row>
    <row r="291" spans="1:12" s="73" customFormat="1">
      <c r="A291" s="94"/>
      <c r="B291" s="91"/>
      <c r="C291" s="91"/>
      <c r="D291" s="98"/>
      <c r="E291" s="77">
        <f>SUM(E284:E290)</f>
        <v>82493</v>
      </c>
      <c r="F291" s="256"/>
      <c r="G291" s="256">
        <f>SUM(G284:G290)</f>
        <v>97761</v>
      </c>
      <c r="H291" s="77">
        <f>SUM(H284:H290)</f>
        <v>85175</v>
      </c>
      <c r="I291" s="113">
        <f t="shared" si="29"/>
        <v>2682</v>
      </c>
      <c r="J291" s="87">
        <f t="shared" si="30"/>
        <v>3.251184949025978E-2</v>
      </c>
      <c r="K291" s="91"/>
      <c r="L291" s="91"/>
    </row>
    <row r="292" spans="1:12" s="73" customFormat="1">
      <c r="A292" s="94"/>
      <c r="B292" s="91"/>
      <c r="C292" s="91"/>
      <c r="D292" s="98"/>
      <c r="E292" s="111"/>
      <c r="F292" s="256"/>
      <c r="G292" s="276"/>
      <c r="H292" s="111"/>
      <c r="I292" s="106"/>
      <c r="J292" s="102"/>
      <c r="K292" s="90"/>
      <c r="L292" s="90"/>
    </row>
    <row r="293" spans="1:12" s="73" customFormat="1">
      <c r="A293" s="93">
        <v>422</v>
      </c>
      <c r="B293" s="94" t="s">
        <v>171</v>
      </c>
      <c r="C293" s="91"/>
      <c r="D293" s="98"/>
      <c r="E293" s="110" t="s">
        <v>434</v>
      </c>
      <c r="F293" s="253"/>
      <c r="G293" s="272" t="s">
        <v>377</v>
      </c>
      <c r="H293" s="110" t="s">
        <v>376</v>
      </c>
      <c r="I293" s="80" t="s">
        <v>0</v>
      </c>
      <c r="J293" s="84" t="s">
        <v>1</v>
      </c>
      <c r="K293" s="90"/>
      <c r="L293" s="90"/>
    </row>
    <row r="294" spans="1:12" s="73" customFormat="1">
      <c r="A294" s="94"/>
      <c r="B294" s="91" t="s">
        <v>172</v>
      </c>
      <c r="C294" s="91"/>
      <c r="D294" s="98" t="s">
        <v>140</v>
      </c>
      <c r="E294" s="112">
        <v>5000</v>
      </c>
      <c r="F294" s="258"/>
      <c r="G294" s="275">
        <v>0</v>
      </c>
      <c r="H294" s="112">
        <v>5400</v>
      </c>
      <c r="I294" s="81">
        <f>SUM(H294)-E294</f>
        <v>400</v>
      </c>
      <c r="J294" s="87">
        <v>1</v>
      </c>
      <c r="K294" s="91"/>
      <c r="L294" s="91"/>
    </row>
    <row r="295" spans="1:12" s="73" customFormat="1">
      <c r="A295" s="94"/>
      <c r="B295" s="91" t="s">
        <v>451</v>
      </c>
      <c r="C295" s="91"/>
      <c r="D295" s="98" t="s">
        <v>144</v>
      </c>
      <c r="E295" s="112">
        <v>20000</v>
      </c>
      <c r="F295" s="258"/>
      <c r="G295" s="275">
        <v>0</v>
      </c>
      <c r="H295" s="112">
        <v>20000</v>
      </c>
      <c r="I295" s="81">
        <f>SUM(H295)-E295</f>
        <v>0</v>
      </c>
      <c r="J295" s="87">
        <v>0</v>
      </c>
      <c r="K295" s="92"/>
      <c r="L295" s="203"/>
    </row>
    <row r="296" spans="1:12" s="73" customFormat="1">
      <c r="A296" s="94"/>
      <c r="B296" s="91"/>
      <c r="C296" s="91"/>
      <c r="D296" s="98"/>
      <c r="E296" s="77">
        <f>SUM(E294:E295)</f>
        <v>25000</v>
      </c>
      <c r="F296" s="256">
        <f>SUM(F294:F295)</f>
        <v>0</v>
      </c>
      <c r="G296" s="256">
        <f>SUM(G294:G295)</f>
        <v>0</v>
      </c>
      <c r="H296" s="77">
        <f>SUM(H294:H295)</f>
        <v>25400</v>
      </c>
      <c r="I296" s="68">
        <f>SUM(I294:I295)</f>
        <v>400</v>
      </c>
      <c r="J296" s="87">
        <v>1</v>
      </c>
      <c r="K296" s="92"/>
      <c r="L296" s="203"/>
    </row>
    <row r="297" spans="1:12" s="73" customFormat="1" hidden="1">
      <c r="A297" s="94">
        <v>423</v>
      </c>
      <c r="B297" s="91" t="s">
        <v>380</v>
      </c>
      <c r="C297" s="91"/>
      <c r="D297" s="98"/>
      <c r="E297" s="205" t="s">
        <v>376</v>
      </c>
      <c r="F297" s="253"/>
      <c r="G297" s="286" t="s">
        <v>377</v>
      </c>
      <c r="H297" s="205" t="s">
        <v>376</v>
      </c>
      <c r="I297" s="206" t="s">
        <v>0</v>
      </c>
      <c r="J297" s="84" t="s">
        <v>1</v>
      </c>
      <c r="K297" s="92"/>
      <c r="L297" s="203"/>
    </row>
    <row r="298" spans="1:12" s="73" customFormat="1" hidden="1">
      <c r="A298" s="94"/>
      <c r="B298" s="91" t="s">
        <v>46</v>
      </c>
      <c r="C298" s="91"/>
      <c r="D298" s="98" t="s">
        <v>47</v>
      </c>
      <c r="E298" s="112">
        <v>0</v>
      </c>
      <c r="F298" s="258"/>
      <c r="G298" s="287">
        <v>0</v>
      </c>
      <c r="H298" s="112">
        <v>0</v>
      </c>
      <c r="I298" s="81">
        <f>SUM(H298)-E298</f>
        <v>0</v>
      </c>
      <c r="J298" s="87">
        <v>1</v>
      </c>
      <c r="K298" s="92"/>
      <c r="L298" s="203"/>
    </row>
    <row r="299" spans="1:12" s="73" customFormat="1" hidden="1">
      <c r="A299" s="94"/>
      <c r="B299" s="91" t="s">
        <v>48</v>
      </c>
      <c r="D299" s="98" t="s">
        <v>49</v>
      </c>
      <c r="E299" s="112">
        <v>0</v>
      </c>
      <c r="F299" s="258"/>
      <c r="G299" s="287">
        <v>0</v>
      </c>
      <c r="H299" s="112">
        <v>0</v>
      </c>
      <c r="I299" s="81">
        <f t="shared" ref="I299:I305" si="31">SUM(H299)-E299</f>
        <v>0</v>
      </c>
      <c r="J299" s="87">
        <v>1</v>
      </c>
      <c r="K299" s="92"/>
      <c r="L299" s="203"/>
    </row>
    <row r="300" spans="1:12" s="73" customFormat="1" hidden="1">
      <c r="A300" s="94"/>
      <c r="B300" s="91" t="s">
        <v>50</v>
      </c>
      <c r="C300" s="91"/>
      <c r="D300" s="98" t="s">
        <v>51</v>
      </c>
      <c r="E300" s="112">
        <v>0</v>
      </c>
      <c r="F300" s="258"/>
      <c r="G300" s="287">
        <v>0</v>
      </c>
      <c r="H300" s="112">
        <v>0</v>
      </c>
      <c r="I300" s="81">
        <f t="shared" si="31"/>
        <v>0</v>
      </c>
      <c r="J300" s="87">
        <v>1</v>
      </c>
      <c r="K300" s="92"/>
      <c r="L300" s="203"/>
    </row>
    <row r="301" spans="1:12" s="73" customFormat="1" hidden="1">
      <c r="A301" s="94"/>
      <c r="B301" s="91" t="s">
        <v>54</v>
      </c>
      <c r="C301" s="91"/>
      <c r="D301" s="98" t="s">
        <v>55</v>
      </c>
      <c r="E301" s="112">
        <v>0</v>
      </c>
      <c r="F301" s="258"/>
      <c r="G301" s="287">
        <v>0</v>
      </c>
      <c r="H301" s="112">
        <v>0</v>
      </c>
      <c r="I301" s="81">
        <f t="shared" si="31"/>
        <v>0</v>
      </c>
      <c r="J301" s="87">
        <v>1</v>
      </c>
      <c r="K301" s="92"/>
      <c r="L301" s="203"/>
    </row>
    <row r="302" spans="1:12" s="73" customFormat="1" hidden="1">
      <c r="A302" s="94"/>
      <c r="B302" s="91" t="s">
        <v>56</v>
      </c>
      <c r="C302" s="91"/>
      <c r="D302" s="98" t="s">
        <v>57</v>
      </c>
      <c r="E302" s="112">
        <v>0</v>
      </c>
      <c r="F302" s="258"/>
      <c r="G302" s="287">
        <v>0</v>
      </c>
      <c r="H302" s="112">
        <v>0</v>
      </c>
      <c r="I302" s="81">
        <f t="shared" si="31"/>
        <v>0</v>
      </c>
      <c r="J302" s="87">
        <v>1</v>
      </c>
      <c r="K302" s="92"/>
      <c r="L302" s="203"/>
    </row>
    <row r="303" spans="1:12" s="73" customFormat="1" hidden="1">
      <c r="A303" s="94"/>
      <c r="B303" s="91" t="s">
        <v>58</v>
      </c>
      <c r="C303" s="91"/>
      <c r="D303" s="98" t="s">
        <v>59</v>
      </c>
      <c r="E303" s="112">
        <v>0</v>
      </c>
      <c r="F303" s="258"/>
      <c r="G303" s="287">
        <v>0</v>
      </c>
      <c r="H303" s="112">
        <v>0</v>
      </c>
      <c r="I303" s="81">
        <f t="shared" si="31"/>
        <v>0</v>
      </c>
      <c r="J303" s="87">
        <v>1</v>
      </c>
      <c r="K303" s="92"/>
      <c r="L303" s="203"/>
    </row>
    <row r="304" spans="1:12" s="73" customFormat="1" hidden="1">
      <c r="A304" s="94"/>
      <c r="B304" s="91" t="s">
        <v>70</v>
      </c>
      <c r="C304" s="91"/>
      <c r="D304" s="98" t="s">
        <v>71</v>
      </c>
      <c r="E304" s="112">
        <v>0</v>
      </c>
      <c r="F304" s="258"/>
      <c r="G304" s="287">
        <v>0</v>
      </c>
      <c r="H304" s="112">
        <v>0</v>
      </c>
      <c r="I304" s="81">
        <f t="shared" si="31"/>
        <v>0</v>
      </c>
      <c r="J304" s="87">
        <v>1</v>
      </c>
      <c r="K304" s="92"/>
      <c r="L304" s="203"/>
    </row>
    <row r="305" spans="1:12" s="73" customFormat="1" hidden="1">
      <c r="A305" s="94"/>
      <c r="B305" s="91" t="s">
        <v>72</v>
      </c>
      <c r="C305" s="91"/>
      <c r="D305" s="98" t="s">
        <v>73</v>
      </c>
      <c r="E305" s="188">
        <v>0</v>
      </c>
      <c r="F305" s="258"/>
      <c r="G305" s="284">
        <v>0</v>
      </c>
      <c r="H305" s="188">
        <v>0</v>
      </c>
      <c r="I305" s="81">
        <f t="shared" si="31"/>
        <v>0</v>
      </c>
      <c r="J305" s="87">
        <v>1</v>
      </c>
      <c r="K305" s="92"/>
      <c r="L305" s="203"/>
    </row>
    <row r="306" spans="1:12" s="73" customFormat="1" hidden="1">
      <c r="A306" s="94"/>
      <c r="B306" s="91" t="s">
        <v>173</v>
      </c>
      <c r="C306" s="91"/>
      <c r="D306" s="98" t="s">
        <v>144</v>
      </c>
      <c r="E306" s="186">
        <v>0</v>
      </c>
      <c r="F306" s="258"/>
      <c r="G306" s="281">
        <v>0</v>
      </c>
      <c r="H306" s="186">
        <v>0</v>
      </c>
      <c r="I306" s="113">
        <f>SUM(H306)-E306</f>
        <v>0</v>
      </c>
      <c r="J306" s="87">
        <v>1</v>
      </c>
      <c r="K306" s="92"/>
      <c r="L306" s="203"/>
    </row>
    <row r="307" spans="1:12" s="73" customFormat="1" hidden="1">
      <c r="A307" s="94"/>
      <c r="B307" s="91"/>
      <c r="C307" s="91"/>
      <c r="D307" s="98"/>
      <c r="E307" s="207">
        <f>SUM(E298:E306)</f>
        <v>0</v>
      </c>
      <c r="F307" s="256">
        <f>SUM(F298:F306)</f>
        <v>0</v>
      </c>
      <c r="G307" s="288">
        <f>SUM(G298:G306)</f>
        <v>0</v>
      </c>
      <c r="H307" s="207">
        <f>SUM(H298:H306)</f>
        <v>0</v>
      </c>
      <c r="I307" s="222">
        <f>SUM(H307)-E307</f>
        <v>0</v>
      </c>
      <c r="J307" s="87">
        <v>1</v>
      </c>
      <c r="K307" s="92"/>
      <c r="L307" s="203"/>
    </row>
    <row r="308" spans="1:12" s="73" customFormat="1">
      <c r="A308" s="94"/>
      <c r="B308" s="91"/>
      <c r="C308" s="91"/>
      <c r="D308" s="98"/>
      <c r="E308" s="77"/>
      <c r="F308" s="256"/>
      <c r="G308" s="256"/>
      <c r="H308" s="77"/>
      <c r="I308" s="77"/>
      <c r="J308" s="87"/>
      <c r="K308" s="92"/>
      <c r="L308" s="203"/>
    </row>
    <row r="309" spans="1:12" s="73" customFormat="1" ht="12" thickBot="1">
      <c r="A309" s="91"/>
      <c r="B309" s="91"/>
      <c r="C309" s="91"/>
      <c r="D309" s="91"/>
      <c r="E309" s="111"/>
      <c r="F309" s="268"/>
      <c r="G309" s="289"/>
      <c r="H309" s="111"/>
      <c r="I309" s="107"/>
      <c r="J309" s="87"/>
      <c r="K309" s="92"/>
      <c r="L309" s="92"/>
    </row>
    <row r="310" spans="1:12" s="73" customFormat="1">
      <c r="A310" s="94"/>
      <c r="B310" s="91"/>
      <c r="C310" s="91"/>
      <c r="D310" s="91"/>
      <c r="E310" s="200">
        <f>SUM(E16,E35,E47,E61,E82,E97,E118,E127,E142,E157,E174,E190,E197,E214,E219,E232,E245,E249,E253,E280,E291,E296)</f>
        <v>983629</v>
      </c>
      <c r="F310" s="269">
        <f>SUM(F16,F35,F47,F61,F82,F97,F118,F127,F142,F157,F174,F190,F197,F214,F219,F232,F245,F249,F253,F280,F291,F295,F296)</f>
        <v>0</v>
      </c>
      <c r="G310" s="269">
        <f>SUM(G16,G35,G47,G61,G82,G97,G118,G127,G142,G157,G174,G190,G197,G214,G219,G232,G245,G249,G253,G280,G291,G295,G296)</f>
        <v>874900.39</v>
      </c>
      <c r="H310" s="200">
        <f>SUM(H16,H35,H47,H61,H82,H97,H118,H127,H142,H157,H174,H190,H197,H214,H219,H232,H245,H249,H257,H267, H280,H291,H296)</f>
        <v>1125836</v>
      </c>
      <c r="I310" s="113">
        <f>SUM(H310)-G310</f>
        <v>250935.61</v>
      </c>
      <c r="J310" s="87">
        <f>I310/G310</f>
        <v>0.28681620544254183</v>
      </c>
      <c r="K310" s="91"/>
      <c r="L310" s="91"/>
    </row>
    <row r="311" spans="1:12" s="73" customFormat="1">
      <c r="A311" s="91"/>
      <c r="B311" s="91"/>
      <c r="C311" s="91"/>
      <c r="D311" s="91"/>
      <c r="E311" s="111"/>
      <c r="F311" s="270"/>
      <c r="G311" s="290"/>
      <c r="H311" s="111"/>
      <c r="I311" s="91"/>
      <c r="J311" s="87"/>
      <c r="K311" s="91"/>
      <c r="L311" s="91"/>
    </row>
    <row r="312" spans="1:12" s="73" customFormat="1">
      <c r="A312" s="91"/>
      <c r="B312" s="91"/>
      <c r="C312" s="91"/>
      <c r="D312" s="91"/>
      <c r="E312" s="109"/>
      <c r="F312" s="252"/>
      <c r="G312" s="271"/>
      <c r="H312" s="109"/>
      <c r="I312" s="91"/>
      <c r="J312" s="87"/>
      <c r="K312" s="91"/>
      <c r="L312" s="91"/>
    </row>
    <row r="313" spans="1:12" s="73" customFormat="1">
      <c r="A313" s="91"/>
      <c r="B313" s="91"/>
      <c r="C313" s="91"/>
      <c r="D313" s="319" t="s">
        <v>381</v>
      </c>
      <c r="E313" s="320">
        <f>+'Revenue 2018'!E66</f>
        <v>0</v>
      </c>
      <c r="F313" s="321"/>
      <c r="G313" s="322"/>
      <c r="H313" s="320">
        <f>+'Revenue 2018'!H66</f>
        <v>1125440</v>
      </c>
      <c r="I313" s="91"/>
      <c r="J313" s="91"/>
      <c r="K313" s="91"/>
      <c r="L313" s="98"/>
    </row>
    <row r="314" spans="1:12" s="73" customFormat="1">
      <c r="A314" s="91"/>
      <c r="B314" s="91"/>
      <c r="C314" s="91"/>
      <c r="D314" s="323"/>
      <c r="E314" s="320"/>
      <c r="F314" s="321"/>
      <c r="G314" s="322"/>
      <c r="H314" s="320"/>
      <c r="I314" s="91"/>
      <c r="J314" s="91"/>
      <c r="K314" s="91"/>
      <c r="L314" s="98"/>
    </row>
    <row r="315" spans="1:12" s="73" customFormat="1">
      <c r="A315" s="91"/>
      <c r="B315" s="91"/>
      <c r="C315" s="91"/>
      <c r="D315" s="319"/>
      <c r="E315" s="320"/>
      <c r="F315" s="321"/>
      <c r="G315" s="322"/>
      <c r="H315" s="320"/>
      <c r="I315" s="91"/>
      <c r="J315" s="91"/>
      <c r="K315" s="91"/>
      <c r="L315" s="98"/>
    </row>
    <row r="316" spans="1:12" s="73" customFormat="1">
      <c r="A316" s="91"/>
      <c r="B316" s="91"/>
      <c r="C316" s="91"/>
      <c r="D316" s="319" t="s">
        <v>360</v>
      </c>
      <c r="E316" s="324">
        <f>SUM(E310)-(E313)</f>
        <v>983629</v>
      </c>
      <c r="F316" s="321"/>
      <c r="G316" s="322"/>
      <c r="H316" s="324">
        <f>SUM(H310)-(H313)</f>
        <v>396</v>
      </c>
      <c r="I316" s="91"/>
      <c r="J316" s="91"/>
      <c r="K316" s="91"/>
      <c r="L316" s="98"/>
    </row>
    <row r="317" spans="1:12">
      <c r="E317" s="111"/>
      <c r="H317" s="111"/>
    </row>
  </sheetData>
  <pageMargins left="0.2" right="0.2" top="1" bottom="0.5" header="0.3" footer="0.3"/>
  <pageSetup orientation="portrait" r:id="rId1"/>
  <headerFooter>
    <oddHeader>&amp;C&amp;20PAXTANG BOROUGH BUDGET 2018
EXPENSE</oddHeader>
    <oddFooter>&amp;C&amp;D&amp;RPage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topLeftCell="A179" zoomScaleNormal="100" workbookViewId="0">
      <selection activeCell="F209" sqref="F209"/>
    </sheetView>
  </sheetViews>
  <sheetFormatPr defaultRowHeight="12.75"/>
  <cols>
    <col min="1" max="1" width="6.7109375" customWidth="1"/>
    <col min="2" max="2" width="24.42578125" customWidth="1"/>
    <col min="3" max="3" width="4.7109375" customWidth="1"/>
    <col min="4" max="4" width="8.85546875" style="18" customWidth="1"/>
    <col min="5" max="5" width="1.7109375" style="18" customWidth="1"/>
    <col min="6" max="6" width="57.42578125" style="19" customWidth="1"/>
  </cols>
  <sheetData>
    <row r="1" spans="1:6">
      <c r="B1" s="6" t="s">
        <v>2</v>
      </c>
    </row>
    <row r="2" spans="1:6" ht="76.5">
      <c r="A2" s="20" t="s">
        <v>175</v>
      </c>
      <c r="B2" s="21" t="s">
        <v>3</v>
      </c>
      <c r="F2" s="22" t="s">
        <v>176</v>
      </c>
    </row>
    <row r="3" spans="1:6" ht="51">
      <c r="A3" s="20" t="s">
        <v>177</v>
      </c>
      <c r="B3" s="21" t="s">
        <v>4</v>
      </c>
      <c r="F3" s="22" t="s">
        <v>178</v>
      </c>
    </row>
    <row r="4" spans="1:6" ht="28.5" customHeight="1">
      <c r="A4" s="20" t="s">
        <v>179</v>
      </c>
      <c r="B4" s="21" t="s">
        <v>6</v>
      </c>
      <c r="F4" s="22" t="s">
        <v>180</v>
      </c>
    </row>
    <row r="5" spans="1:6" ht="38.25">
      <c r="A5" s="20" t="s">
        <v>181</v>
      </c>
      <c r="B5" s="21" t="s">
        <v>7</v>
      </c>
      <c r="F5" s="22" t="s">
        <v>388</v>
      </c>
    </row>
    <row r="6" spans="1:6" ht="25.5">
      <c r="A6" s="20" t="s">
        <v>182</v>
      </c>
      <c r="B6" s="21" t="s">
        <v>183</v>
      </c>
      <c r="F6" s="22" t="s">
        <v>184</v>
      </c>
    </row>
    <row r="7" spans="1:6" ht="25.5" customHeight="1">
      <c r="A7" s="20" t="s">
        <v>185</v>
      </c>
      <c r="B7" s="21" t="s">
        <v>9</v>
      </c>
      <c r="F7" s="22" t="s">
        <v>186</v>
      </c>
    </row>
    <row r="8" spans="1:6" ht="38.25">
      <c r="A8" s="20" t="s">
        <v>187</v>
      </c>
      <c r="B8" s="21" t="s">
        <v>10</v>
      </c>
      <c r="F8" s="22" t="s">
        <v>188</v>
      </c>
    </row>
    <row r="9" spans="1:6" ht="25.5">
      <c r="A9" s="20" t="s">
        <v>189</v>
      </c>
      <c r="B9" s="21" t="s">
        <v>12</v>
      </c>
      <c r="F9" s="22" t="s">
        <v>389</v>
      </c>
    </row>
    <row r="10" spans="1:6" ht="25.5">
      <c r="A10" s="20" t="s">
        <v>190</v>
      </c>
      <c r="B10" s="21" t="s">
        <v>15</v>
      </c>
      <c r="F10" s="22" t="s">
        <v>191</v>
      </c>
    </row>
    <row r="11" spans="1:6" ht="25.5">
      <c r="A11" s="23">
        <v>331.12</v>
      </c>
      <c r="B11" s="21" t="s">
        <v>16</v>
      </c>
      <c r="F11" s="22" t="s">
        <v>192</v>
      </c>
    </row>
    <row r="12" spans="1:6">
      <c r="A12" s="20" t="s">
        <v>193</v>
      </c>
      <c r="B12" s="21" t="s">
        <v>17</v>
      </c>
      <c r="F12" s="22" t="s">
        <v>194</v>
      </c>
    </row>
    <row r="13" spans="1:6">
      <c r="A13" s="20" t="s">
        <v>195</v>
      </c>
      <c r="B13" s="21" t="s">
        <v>19</v>
      </c>
      <c r="F13" s="22" t="s">
        <v>196</v>
      </c>
    </row>
    <row r="14" spans="1:6">
      <c r="A14" s="20" t="s">
        <v>197</v>
      </c>
      <c r="B14" s="21" t="s">
        <v>198</v>
      </c>
      <c r="F14" s="17" t="s">
        <v>199</v>
      </c>
    </row>
    <row r="15" spans="1:6" ht="51">
      <c r="A15" s="23">
        <v>355.01</v>
      </c>
      <c r="B15" s="24" t="s">
        <v>22</v>
      </c>
      <c r="F15" s="25" t="s">
        <v>200</v>
      </c>
    </row>
    <row r="16" spans="1:6">
      <c r="A16" s="20" t="s">
        <v>201</v>
      </c>
      <c r="B16" s="21" t="s">
        <v>23</v>
      </c>
      <c r="F16" s="22" t="s">
        <v>202</v>
      </c>
    </row>
    <row r="17" spans="1:6">
      <c r="A17" s="20" t="s">
        <v>203</v>
      </c>
      <c r="B17" s="21" t="s">
        <v>24</v>
      </c>
      <c r="F17" s="22" t="s">
        <v>204</v>
      </c>
    </row>
    <row r="18" spans="1:6">
      <c r="A18" s="20" t="s">
        <v>205</v>
      </c>
      <c r="B18" s="21" t="s">
        <v>27</v>
      </c>
      <c r="F18" s="22"/>
    </row>
    <row r="19" spans="1:6">
      <c r="A19" s="20"/>
      <c r="B19" s="21" t="s">
        <v>28</v>
      </c>
      <c r="F19" s="22" t="s">
        <v>206</v>
      </c>
    </row>
    <row r="20" spans="1:6" ht="25.5">
      <c r="A20" s="20"/>
      <c r="B20" s="21" t="s">
        <v>29</v>
      </c>
      <c r="F20" s="22" t="s">
        <v>207</v>
      </c>
    </row>
    <row r="21" spans="1:6">
      <c r="A21" s="20" t="s">
        <v>208</v>
      </c>
      <c r="B21" s="21" t="s">
        <v>32</v>
      </c>
      <c r="F21" s="22" t="s">
        <v>209</v>
      </c>
    </row>
    <row r="22" spans="1:6">
      <c r="A22" s="20" t="s">
        <v>210</v>
      </c>
      <c r="B22" s="21" t="s">
        <v>33</v>
      </c>
      <c r="F22" s="22"/>
    </row>
    <row r="23" spans="1:6">
      <c r="A23" s="20" t="s">
        <v>211</v>
      </c>
      <c r="B23" s="21" t="s">
        <v>34</v>
      </c>
      <c r="F23" s="22" t="s">
        <v>212</v>
      </c>
    </row>
    <row r="24" spans="1:6">
      <c r="A24" s="20" t="s">
        <v>213</v>
      </c>
      <c r="B24" s="21" t="s">
        <v>214</v>
      </c>
      <c r="F24" s="22"/>
    </row>
    <row r="25" spans="1:6" ht="38.25">
      <c r="A25" s="20" t="s">
        <v>215</v>
      </c>
      <c r="B25" s="21" t="s">
        <v>216</v>
      </c>
      <c r="F25" s="22" t="s">
        <v>217</v>
      </c>
    </row>
    <row r="26" spans="1:6" ht="25.5">
      <c r="A26" s="23">
        <v>388.01</v>
      </c>
      <c r="B26" s="21" t="s">
        <v>40</v>
      </c>
      <c r="F26" s="22" t="s">
        <v>218</v>
      </c>
    </row>
    <row r="27" spans="1:6">
      <c r="A27" s="20" t="s">
        <v>219</v>
      </c>
      <c r="B27" s="21" t="s">
        <v>41</v>
      </c>
      <c r="F27" s="22" t="s">
        <v>220</v>
      </c>
    </row>
    <row r="28" spans="1:6" ht="51">
      <c r="A28" s="20" t="s">
        <v>221</v>
      </c>
      <c r="B28" s="21" t="s">
        <v>43</v>
      </c>
      <c r="F28" s="22" t="s">
        <v>222</v>
      </c>
    </row>
    <row r="29" spans="1:6" ht="22.5">
      <c r="A29">
        <v>391.2</v>
      </c>
      <c r="B29" s="26" t="s">
        <v>223</v>
      </c>
    </row>
    <row r="32" spans="1:6" ht="15.75">
      <c r="A32" s="2"/>
      <c r="B32" s="3" t="s">
        <v>44</v>
      </c>
    </row>
    <row r="33" spans="1:6">
      <c r="A33" s="7">
        <v>400</v>
      </c>
      <c r="B33" s="8" t="s">
        <v>45</v>
      </c>
      <c r="C33" s="9"/>
    </row>
    <row r="34" spans="1:6">
      <c r="A34" s="7"/>
      <c r="B34" s="9" t="s">
        <v>46</v>
      </c>
      <c r="C34" s="10" t="s">
        <v>47</v>
      </c>
      <c r="D34" s="11"/>
      <c r="F34" s="19" t="s">
        <v>224</v>
      </c>
    </row>
    <row r="35" spans="1:6">
      <c r="A35" s="9"/>
      <c r="B35" s="9" t="s">
        <v>48</v>
      </c>
      <c r="C35" s="10" t="s">
        <v>49</v>
      </c>
      <c r="D35" s="15"/>
      <c r="F35" s="19" t="s">
        <v>363</v>
      </c>
    </row>
    <row r="36" spans="1:6" ht="22.5">
      <c r="A36" s="9"/>
      <c r="B36" s="9" t="s">
        <v>50</v>
      </c>
      <c r="C36" s="10" t="s">
        <v>51</v>
      </c>
      <c r="D36" s="15"/>
      <c r="F36" s="19" t="s">
        <v>390</v>
      </c>
    </row>
    <row r="37" spans="1:6">
      <c r="A37" s="9"/>
      <c r="B37" s="9" t="s">
        <v>52</v>
      </c>
      <c r="C37" s="10" t="s">
        <v>53</v>
      </c>
      <c r="D37" s="15"/>
    </row>
    <row r="38" spans="1:6" ht="22.5">
      <c r="A38" s="9"/>
      <c r="B38" s="9" t="s">
        <v>54</v>
      </c>
      <c r="C38" s="10" t="s">
        <v>55</v>
      </c>
      <c r="D38" s="15"/>
      <c r="F38" s="19" t="s">
        <v>391</v>
      </c>
    </row>
    <row r="39" spans="1:6">
      <c r="A39" s="9"/>
      <c r="B39" s="9" t="s">
        <v>56</v>
      </c>
      <c r="C39" s="10" t="s">
        <v>57</v>
      </c>
      <c r="D39" s="15"/>
      <c r="F39" s="19" t="s">
        <v>225</v>
      </c>
    </row>
    <row r="40" spans="1:6">
      <c r="A40" s="9"/>
      <c r="B40" s="9" t="s">
        <v>58</v>
      </c>
      <c r="C40" s="10" t="s">
        <v>59</v>
      </c>
      <c r="D40" s="15"/>
      <c r="F40" s="19" t="s">
        <v>226</v>
      </c>
    </row>
    <row r="41" spans="1:6">
      <c r="A41" s="9"/>
      <c r="B41" s="9" t="s">
        <v>60</v>
      </c>
      <c r="C41" s="10" t="s">
        <v>61</v>
      </c>
      <c r="D41" s="15"/>
      <c r="F41" s="19" t="s">
        <v>392</v>
      </c>
    </row>
    <row r="42" spans="1:6" ht="33.75">
      <c r="A42" s="9"/>
      <c r="B42" s="9" t="s">
        <v>70</v>
      </c>
      <c r="C42" s="10" t="s">
        <v>71</v>
      </c>
      <c r="D42" s="15"/>
      <c r="F42" s="19" t="s">
        <v>411</v>
      </c>
    </row>
    <row r="43" spans="1:6">
      <c r="A43" s="9"/>
      <c r="B43" s="9" t="s">
        <v>72</v>
      </c>
      <c r="C43" s="10" t="s">
        <v>73</v>
      </c>
      <c r="D43" s="15"/>
      <c r="F43" s="19" t="s">
        <v>366</v>
      </c>
    </row>
    <row r="44" spans="1:6">
      <c r="A44" s="9"/>
      <c r="B44" s="9" t="s">
        <v>75</v>
      </c>
      <c r="C44" s="10" t="s">
        <v>76</v>
      </c>
      <c r="D44" s="15"/>
      <c r="F44" s="19" t="s">
        <v>227</v>
      </c>
    </row>
    <row r="45" spans="1:6">
      <c r="A45" s="9"/>
      <c r="B45" s="9" t="s">
        <v>77</v>
      </c>
      <c r="C45" s="10" t="s">
        <v>78</v>
      </c>
      <c r="D45" s="15"/>
      <c r="F45" s="19" t="s">
        <v>228</v>
      </c>
    </row>
    <row r="46" spans="1:6" hidden="1">
      <c r="A46" s="8"/>
      <c r="B46" s="9" t="s">
        <v>79</v>
      </c>
      <c r="C46" s="10" t="s">
        <v>80</v>
      </c>
      <c r="D46" s="15"/>
    </row>
    <row r="47" spans="1:6">
      <c r="A47" s="9"/>
      <c r="B47" s="9" t="s">
        <v>81</v>
      </c>
      <c r="C47" s="10" t="s">
        <v>82</v>
      </c>
      <c r="D47" s="15"/>
      <c r="F47" s="19" t="s">
        <v>229</v>
      </c>
    </row>
    <row r="48" spans="1:6">
      <c r="A48" s="7">
        <v>401</v>
      </c>
      <c r="B48" s="8" t="s">
        <v>83</v>
      </c>
      <c r="C48" s="14"/>
      <c r="D48" s="15"/>
    </row>
    <row r="49" spans="1:6" hidden="1">
      <c r="A49" s="9"/>
      <c r="B49" s="9" t="s">
        <v>46</v>
      </c>
      <c r="C49" s="10" t="s">
        <v>47</v>
      </c>
      <c r="D49" s="27"/>
    </row>
    <row r="50" spans="1:6" hidden="1">
      <c r="A50" s="8"/>
      <c r="B50" s="9" t="s">
        <v>48</v>
      </c>
      <c r="C50" s="10" t="s">
        <v>49</v>
      </c>
      <c r="D50" s="12"/>
    </row>
    <row r="51" spans="1:6" hidden="1">
      <c r="A51" s="8"/>
      <c r="B51" s="9" t="s">
        <v>50</v>
      </c>
      <c r="C51" s="10" t="s">
        <v>51</v>
      </c>
      <c r="D51" s="13"/>
    </row>
    <row r="52" spans="1:6" hidden="1">
      <c r="A52" s="8"/>
      <c r="B52" s="9" t="s">
        <v>52</v>
      </c>
      <c r="C52" s="10" t="s">
        <v>53</v>
      </c>
    </row>
    <row r="53" spans="1:6" hidden="1">
      <c r="A53" s="8"/>
      <c r="B53" s="9" t="s">
        <v>54</v>
      </c>
      <c r="C53" s="10" t="s">
        <v>55</v>
      </c>
    </row>
    <row r="54" spans="1:6" hidden="1">
      <c r="A54" s="8"/>
      <c r="B54" s="9" t="s">
        <v>56</v>
      </c>
      <c r="C54" s="10" t="s">
        <v>57</v>
      </c>
    </row>
    <row r="55" spans="1:6" hidden="1">
      <c r="A55" s="8"/>
      <c r="B55" s="9" t="s">
        <v>58</v>
      </c>
      <c r="C55" s="10" t="s">
        <v>59</v>
      </c>
    </row>
    <row r="56" spans="1:6" hidden="1">
      <c r="A56" s="8"/>
      <c r="B56" s="9" t="s">
        <v>60</v>
      </c>
      <c r="C56" s="10" t="s">
        <v>61</v>
      </c>
    </row>
    <row r="57" spans="1:6" hidden="1">
      <c r="A57" s="8"/>
      <c r="B57" s="9" t="s">
        <v>62</v>
      </c>
      <c r="C57" s="10" t="s">
        <v>63</v>
      </c>
    </row>
    <row r="58" spans="1:6" hidden="1">
      <c r="A58" s="8"/>
      <c r="B58" s="9" t="s">
        <v>64</v>
      </c>
      <c r="C58" s="10" t="s">
        <v>65</v>
      </c>
    </row>
    <row r="59" spans="1:6" hidden="1">
      <c r="A59" s="8"/>
      <c r="B59" s="9" t="s">
        <v>66</v>
      </c>
      <c r="C59" s="10" t="s">
        <v>67</v>
      </c>
    </row>
    <row r="60" spans="1:6" hidden="1">
      <c r="A60" s="8"/>
      <c r="B60" s="9" t="s">
        <v>70</v>
      </c>
      <c r="C60" s="10" t="s">
        <v>71</v>
      </c>
    </row>
    <row r="61" spans="1:6" hidden="1">
      <c r="A61" s="8"/>
      <c r="B61" s="9" t="s">
        <v>72</v>
      </c>
      <c r="C61" s="10" t="s">
        <v>73</v>
      </c>
    </row>
    <row r="62" spans="1:6" hidden="1">
      <c r="A62" s="8"/>
      <c r="B62" s="9" t="s">
        <v>32</v>
      </c>
      <c r="C62" s="10" t="s">
        <v>74</v>
      </c>
    </row>
    <row r="63" spans="1:6" hidden="1">
      <c r="A63" s="8"/>
      <c r="B63" s="9" t="s">
        <v>75</v>
      </c>
      <c r="C63" s="10" t="s">
        <v>76</v>
      </c>
    </row>
    <row r="64" spans="1:6">
      <c r="A64" s="8"/>
      <c r="B64" s="9" t="s">
        <v>84</v>
      </c>
      <c r="C64" s="10" t="s">
        <v>80</v>
      </c>
      <c r="F64" s="19" t="s">
        <v>230</v>
      </c>
    </row>
    <row r="65" spans="1:6">
      <c r="A65" s="7">
        <v>402</v>
      </c>
      <c r="B65" s="8" t="s">
        <v>85</v>
      </c>
      <c r="C65" s="9"/>
    </row>
    <row r="66" spans="1:6">
      <c r="A66" s="8"/>
      <c r="B66" s="9" t="s">
        <v>46</v>
      </c>
      <c r="C66" s="10" t="s">
        <v>47</v>
      </c>
      <c r="F66" s="19" t="s">
        <v>424</v>
      </c>
    </row>
    <row r="67" spans="1:6">
      <c r="A67" s="8"/>
      <c r="B67" s="9" t="s">
        <v>86</v>
      </c>
      <c r="C67" s="10" t="s">
        <v>87</v>
      </c>
      <c r="F67" s="19" t="s">
        <v>231</v>
      </c>
    </row>
    <row r="68" spans="1:6">
      <c r="A68" s="8"/>
      <c r="B68" s="9" t="s">
        <v>48</v>
      </c>
      <c r="C68" s="10" t="s">
        <v>49</v>
      </c>
    </row>
    <row r="69" spans="1:6" hidden="1">
      <c r="A69" s="8"/>
      <c r="B69" s="9" t="s">
        <v>50</v>
      </c>
      <c r="C69" s="10" t="s">
        <v>51</v>
      </c>
    </row>
    <row r="70" spans="1:6" hidden="1">
      <c r="A70" s="8"/>
      <c r="B70" s="9" t="s">
        <v>52</v>
      </c>
      <c r="C70" s="10" t="s">
        <v>53</v>
      </c>
    </row>
    <row r="71" spans="1:6" hidden="1">
      <c r="A71" s="8"/>
      <c r="B71" s="9" t="s">
        <v>54</v>
      </c>
      <c r="C71" s="10" t="s">
        <v>55</v>
      </c>
    </row>
    <row r="72" spans="1:6" hidden="1">
      <c r="A72" s="8"/>
      <c r="B72" s="9" t="s">
        <v>56</v>
      </c>
      <c r="C72" s="10" t="s">
        <v>57</v>
      </c>
    </row>
    <row r="73" spans="1:6" hidden="1">
      <c r="A73" s="8"/>
      <c r="B73" s="9" t="s">
        <v>58</v>
      </c>
      <c r="C73" s="10" t="s">
        <v>59</v>
      </c>
    </row>
    <row r="74" spans="1:6" hidden="1">
      <c r="A74" s="8"/>
      <c r="B74" s="9" t="s">
        <v>60</v>
      </c>
      <c r="C74" s="10" t="s">
        <v>61</v>
      </c>
    </row>
    <row r="75" spans="1:6" hidden="1">
      <c r="A75" s="8"/>
      <c r="B75" s="9" t="s">
        <v>62</v>
      </c>
      <c r="C75" s="10" t="s">
        <v>63</v>
      </c>
    </row>
    <row r="76" spans="1:6" hidden="1">
      <c r="A76" s="8"/>
      <c r="B76" s="9" t="s">
        <v>64</v>
      </c>
      <c r="C76" s="10" t="s">
        <v>65</v>
      </c>
    </row>
    <row r="77" spans="1:6" hidden="1">
      <c r="A77" s="8"/>
      <c r="B77" s="9" t="s">
        <v>66</v>
      </c>
      <c r="C77" s="10" t="s">
        <v>67</v>
      </c>
    </row>
    <row r="78" spans="1:6" hidden="1">
      <c r="A78" s="8"/>
      <c r="B78" s="9" t="s">
        <v>70</v>
      </c>
      <c r="C78" s="10" t="s">
        <v>71</v>
      </c>
    </row>
    <row r="79" spans="1:6" hidden="1">
      <c r="A79" s="8"/>
      <c r="B79" s="9" t="s">
        <v>72</v>
      </c>
      <c r="C79" s="10" t="s">
        <v>73</v>
      </c>
    </row>
    <row r="80" spans="1:6" hidden="1">
      <c r="A80" s="8"/>
      <c r="B80" s="9" t="s">
        <v>32</v>
      </c>
      <c r="C80" s="10" t="s">
        <v>74</v>
      </c>
    </row>
    <row r="81" spans="1:6" hidden="1">
      <c r="A81" s="8"/>
      <c r="B81" s="9" t="s">
        <v>75</v>
      </c>
      <c r="C81" s="10" t="s">
        <v>76</v>
      </c>
    </row>
    <row r="82" spans="1:6">
      <c r="A82" s="8"/>
      <c r="B82" s="9" t="s">
        <v>77</v>
      </c>
      <c r="C82" s="10" t="s">
        <v>78</v>
      </c>
      <c r="F82" s="19" t="s">
        <v>232</v>
      </c>
    </row>
    <row r="83" spans="1:6" ht="22.5">
      <c r="A83" s="7"/>
      <c r="B83" s="9" t="s">
        <v>413</v>
      </c>
      <c r="C83" s="10" t="s">
        <v>18</v>
      </c>
      <c r="F83" s="19" t="s">
        <v>414</v>
      </c>
    </row>
    <row r="84" spans="1:6">
      <c r="A84" s="7">
        <v>404</v>
      </c>
      <c r="B84" s="8" t="s">
        <v>89</v>
      </c>
      <c r="C84" s="10"/>
    </row>
    <row r="85" spans="1:6" hidden="1">
      <c r="A85" s="8"/>
      <c r="B85" s="9" t="s">
        <v>46</v>
      </c>
      <c r="C85" s="10" t="s">
        <v>47</v>
      </c>
    </row>
    <row r="86" spans="1:6">
      <c r="A86" s="8"/>
      <c r="B86" s="9" t="s">
        <v>48</v>
      </c>
      <c r="C86" s="10" t="s">
        <v>49</v>
      </c>
      <c r="F86" s="19" t="s">
        <v>233</v>
      </c>
    </row>
    <row r="87" spans="1:6" hidden="1">
      <c r="A87" s="8"/>
      <c r="B87" s="9" t="s">
        <v>50</v>
      </c>
      <c r="C87" s="10" t="s">
        <v>51</v>
      </c>
    </row>
    <row r="88" spans="1:6">
      <c r="A88" s="8"/>
      <c r="B88" s="9" t="s">
        <v>52</v>
      </c>
      <c r="C88" s="10" t="s">
        <v>53</v>
      </c>
      <c r="F88" s="19" t="s">
        <v>234</v>
      </c>
    </row>
    <row r="89" spans="1:6">
      <c r="A89" s="8" t="s">
        <v>18</v>
      </c>
      <c r="B89" s="9" t="s">
        <v>62</v>
      </c>
      <c r="C89" s="10" t="s">
        <v>63</v>
      </c>
      <c r="F89" s="19" t="s">
        <v>425</v>
      </c>
    </row>
    <row r="90" spans="1:6">
      <c r="A90" s="8"/>
      <c r="B90" s="9" t="s">
        <v>72</v>
      </c>
      <c r="C90" s="10" t="s">
        <v>73</v>
      </c>
      <c r="F90" s="19" t="s">
        <v>18</v>
      </c>
    </row>
    <row r="91" spans="1:6">
      <c r="A91" s="8"/>
      <c r="B91" s="9" t="s">
        <v>90</v>
      </c>
      <c r="C91" s="10" t="s">
        <v>91</v>
      </c>
      <c r="D91" s="28"/>
      <c r="E91" s="28"/>
    </row>
    <row r="92" spans="1:6">
      <c r="A92" s="8"/>
      <c r="B92" s="9" t="s">
        <v>92</v>
      </c>
      <c r="C92" s="10" t="s">
        <v>93</v>
      </c>
      <c r="D92" s="28"/>
      <c r="E92" s="28"/>
    </row>
    <row r="93" spans="1:6">
      <c r="A93" s="8"/>
      <c r="B93" s="9" t="s">
        <v>94</v>
      </c>
      <c r="C93" s="10" t="s">
        <v>95</v>
      </c>
      <c r="D93" s="28"/>
      <c r="E93" s="28"/>
    </row>
    <row r="94" spans="1:6">
      <c r="A94" s="8"/>
      <c r="B94" s="9" t="s">
        <v>96</v>
      </c>
      <c r="C94" s="10" t="s">
        <v>97</v>
      </c>
      <c r="D94" s="28"/>
      <c r="E94" s="28"/>
    </row>
    <row r="95" spans="1:6">
      <c r="A95" s="9"/>
      <c r="B95" s="9" t="s">
        <v>98</v>
      </c>
      <c r="C95" s="10" t="s">
        <v>99</v>
      </c>
      <c r="D95" s="28"/>
      <c r="E95" s="28"/>
    </row>
    <row r="96" spans="1:6">
      <c r="A96" s="7">
        <v>405</v>
      </c>
      <c r="B96" s="8" t="s">
        <v>100</v>
      </c>
      <c r="C96" s="10"/>
    </row>
    <row r="97" spans="1:6" ht="22.5">
      <c r="A97" s="8"/>
      <c r="B97" s="9" t="s">
        <v>46</v>
      </c>
      <c r="C97" s="10" t="s">
        <v>47</v>
      </c>
      <c r="D97" s="15"/>
      <c r="E97" s="15"/>
      <c r="F97" s="19" t="s">
        <v>415</v>
      </c>
    </row>
    <row r="98" spans="1:6">
      <c r="A98" s="8"/>
      <c r="B98" s="9" t="s">
        <v>70</v>
      </c>
      <c r="C98" s="10" t="s">
        <v>71</v>
      </c>
      <c r="D98" s="29"/>
      <c r="E98" s="29"/>
      <c r="F98" s="19" t="s">
        <v>393</v>
      </c>
    </row>
    <row r="99" spans="1:6">
      <c r="A99" s="7">
        <v>406</v>
      </c>
      <c r="B99" s="8" t="s">
        <v>113</v>
      </c>
      <c r="C99" s="10"/>
    </row>
    <row r="100" spans="1:6">
      <c r="A100" s="8"/>
      <c r="B100" s="9" t="s">
        <v>46</v>
      </c>
      <c r="C100" s="10" t="s">
        <v>47</v>
      </c>
      <c r="D100" s="28"/>
      <c r="E100" s="28"/>
      <c r="F100" s="19" t="s">
        <v>235</v>
      </c>
    </row>
    <row r="101" spans="1:6">
      <c r="A101" s="8"/>
      <c r="B101" s="9" t="s">
        <v>48</v>
      </c>
      <c r="C101" s="10" t="s">
        <v>49</v>
      </c>
      <c r="D101" s="28"/>
      <c r="E101" s="28"/>
    </row>
    <row r="102" spans="1:6">
      <c r="A102" s="8"/>
      <c r="B102" s="9" t="s">
        <v>52</v>
      </c>
      <c r="C102" s="10" t="s">
        <v>53</v>
      </c>
      <c r="D102" s="28"/>
      <c r="E102" s="28"/>
      <c r="F102" s="19" t="s">
        <v>236</v>
      </c>
    </row>
    <row r="103" spans="1:6">
      <c r="A103" s="8"/>
      <c r="B103" s="9" t="s">
        <v>58</v>
      </c>
      <c r="C103" s="10" t="s">
        <v>59</v>
      </c>
      <c r="D103" s="28"/>
      <c r="E103" s="28"/>
      <c r="F103" s="19" t="s">
        <v>237</v>
      </c>
    </row>
    <row r="104" spans="1:6">
      <c r="A104" s="8"/>
      <c r="B104" s="9" t="s">
        <v>62</v>
      </c>
      <c r="C104" s="10" t="s">
        <v>63</v>
      </c>
      <c r="D104" s="28"/>
      <c r="E104" s="28"/>
      <c r="F104" s="19" t="s">
        <v>238</v>
      </c>
    </row>
    <row r="105" spans="1:6">
      <c r="A105" s="8"/>
      <c r="B105" s="9" t="s">
        <v>64</v>
      </c>
      <c r="C105" s="10" t="s">
        <v>65</v>
      </c>
      <c r="D105" s="28"/>
      <c r="E105" s="28"/>
      <c r="F105" s="19" t="s">
        <v>239</v>
      </c>
    </row>
    <row r="106" spans="1:6">
      <c r="A106" s="8"/>
      <c r="B106" s="9" t="s">
        <v>72</v>
      </c>
      <c r="C106" s="10" t="s">
        <v>73</v>
      </c>
      <c r="D106" s="28"/>
      <c r="E106" s="28"/>
      <c r="F106" s="19" t="s">
        <v>240</v>
      </c>
    </row>
    <row r="107" spans="1:6" s="209" customFormat="1">
      <c r="A107" s="8"/>
      <c r="B107" s="9" t="s">
        <v>114</v>
      </c>
      <c r="C107" s="10" t="s">
        <v>80</v>
      </c>
      <c r="D107" s="28"/>
      <c r="E107" s="28"/>
      <c r="F107" s="19" t="s">
        <v>394</v>
      </c>
    </row>
    <row r="108" spans="1:6">
      <c r="A108" s="8"/>
      <c r="B108" s="9" t="s">
        <v>103</v>
      </c>
      <c r="C108" s="10" t="s">
        <v>104</v>
      </c>
      <c r="D108" s="28"/>
      <c r="E108" s="28"/>
      <c r="F108" s="19" t="s">
        <v>395</v>
      </c>
    </row>
    <row r="109" spans="1:6">
      <c r="A109" s="9"/>
      <c r="B109" s="9" t="s">
        <v>105</v>
      </c>
      <c r="C109" s="10" t="s">
        <v>106</v>
      </c>
      <c r="D109" s="28"/>
      <c r="E109" s="28"/>
    </row>
    <row r="110" spans="1:6">
      <c r="A110" s="7">
        <v>407</v>
      </c>
      <c r="B110" s="8" t="s">
        <v>115</v>
      </c>
      <c r="C110" s="10"/>
    </row>
    <row r="111" spans="1:6">
      <c r="A111" s="8"/>
      <c r="B111" s="9" t="s">
        <v>46</v>
      </c>
      <c r="C111" s="10" t="s">
        <v>47</v>
      </c>
      <c r="D111" s="28"/>
      <c r="E111" s="28"/>
      <c r="F111" s="19" t="s">
        <v>18</v>
      </c>
    </row>
    <row r="112" spans="1:6">
      <c r="A112" s="8"/>
      <c r="B112" s="9" t="s">
        <v>48</v>
      </c>
      <c r="C112" s="10" t="s">
        <v>51</v>
      </c>
      <c r="D112" s="28"/>
      <c r="E112" s="28"/>
    </row>
    <row r="113" spans="1:6">
      <c r="A113" s="8"/>
      <c r="B113" s="9" t="s">
        <v>50</v>
      </c>
      <c r="C113" s="10" t="s">
        <v>53</v>
      </c>
      <c r="D113" s="28"/>
      <c r="E113" s="28"/>
      <c r="F113" s="19" t="s">
        <v>18</v>
      </c>
    </row>
    <row r="114" spans="1:6">
      <c r="A114" s="8"/>
      <c r="B114" s="9" t="s">
        <v>54</v>
      </c>
      <c r="C114" s="10" t="s">
        <v>55</v>
      </c>
      <c r="D114" s="28"/>
      <c r="E114" s="28"/>
      <c r="F114" s="19" t="s">
        <v>396</v>
      </c>
    </row>
    <row r="115" spans="1:6">
      <c r="A115" s="8"/>
      <c r="B115" s="9" t="s">
        <v>56</v>
      </c>
      <c r="C115" s="10" t="s">
        <v>57</v>
      </c>
      <c r="D115" s="28"/>
      <c r="E115" s="28"/>
      <c r="F115" s="19" t="s">
        <v>241</v>
      </c>
    </row>
    <row r="116" spans="1:6">
      <c r="A116" s="8"/>
      <c r="B116" s="9" t="s">
        <v>58</v>
      </c>
      <c r="C116" s="10" t="s">
        <v>59</v>
      </c>
      <c r="D116" s="28"/>
      <c r="E116" s="28"/>
    </row>
    <row r="117" spans="1:6">
      <c r="A117" s="8"/>
      <c r="B117" s="9" t="s">
        <v>70</v>
      </c>
      <c r="C117" s="10" t="s">
        <v>71</v>
      </c>
      <c r="D117" s="28"/>
      <c r="E117" s="28"/>
      <c r="F117" s="19" t="s">
        <v>416</v>
      </c>
    </row>
    <row r="118" spans="1:6" s="209" customFormat="1">
      <c r="A118" s="8"/>
      <c r="B118" s="9" t="s">
        <v>397</v>
      </c>
      <c r="C118" s="10" t="s">
        <v>118</v>
      </c>
      <c r="D118" s="28"/>
      <c r="E118" s="28"/>
      <c r="F118" s="19" t="s">
        <v>398</v>
      </c>
    </row>
    <row r="119" spans="1:6">
      <c r="A119" s="8"/>
      <c r="B119" s="9" t="s">
        <v>77</v>
      </c>
      <c r="C119" s="10" t="s">
        <v>78</v>
      </c>
      <c r="D119" s="28"/>
      <c r="E119" s="28"/>
      <c r="F119" s="19" t="s">
        <v>242</v>
      </c>
    </row>
    <row r="120" spans="1:6">
      <c r="A120" s="7">
        <v>408</v>
      </c>
      <c r="B120" s="8" t="s">
        <v>119</v>
      </c>
      <c r="C120" s="10"/>
    </row>
    <row r="121" spans="1:6">
      <c r="A121" s="8"/>
      <c r="B121" s="9" t="s">
        <v>48</v>
      </c>
      <c r="C121" s="10" t="s">
        <v>49</v>
      </c>
      <c r="D121" s="15"/>
      <c r="E121" s="15"/>
    </row>
    <row r="122" spans="1:6">
      <c r="A122" s="8"/>
      <c r="B122" s="9" t="s">
        <v>52</v>
      </c>
      <c r="C122" s="10" t="s">
        <v>53</v>
      </c>
      <c r="D122" s="28"/>
      <c r="E122" s="28"/>
      <c r="F122" s="4" t="s">
        <v>199</v>
      </c>
    </row>
    <row r="123" spans="1:6">
      <c r="A123" s="8"/>
      <c r="B123" s="9" t="s">
        <v>56</v>
      </c>
      <c r="C123" s="10" t="s">
        <v>57</v>
      </c>
      <c r="D123" s="28"/>
      <c r="E123" s="28"/>
      <c r="F123" s="19" t="s">
        <v>243</v>
      </c>
    </row>
    <row r="124" spans="1:6">
      <c r="A124" s="8"/>
      <c r="B124" s="9" t="s">
        <v>60</v>
      </c>
      <c r="C124" s="10" t="s">
        <v>61</v>
      </c>
      <c r="D124" s="28"/>
      <c r="E124" s="28"/>
      <c r="F124" s="19" t="s">
        <v>399</v>
      </c>
    </row>
    <row r="125" spans="1:6">
      <c r="A125" s="8"/>
      <c r="B125" s="9" t="s">
        <v>77</v>
      </c>
      <c r="C125" s="10" t="s">
        <v>78</v>
      </c>
      <c r="D125" s="28"/>
      <c r="E125" s="28"/>
      <c r="F125" s="19" t="s">
        <v>244</v>
      </c>
    </row>
    <row r="126" spans="1:6">
      <c r="A126" s="7">
        <v>409</v>
      </c>
      <c r="B126" s="8" t="s">
        <v>120</v>
      </c>
      <c r="C126" s="10"/>
    </row>
    <row r="127" spans="1:6">
      <c r="A127" s="8"/>
      <c r="B127" s="9" t="s">
        <v>46</v>
      </c>
      <c r="C127" s="10" t="s">
        <v>47</v>
      </c>
      <c r="D127" s="15"/>
      <c r="E127" s="15"/>
      <c r="F127" s="19" t="s">
        <v>245</v>
      </c>
    </row>
    <row r="128" spans="1:6">
      <c r="A128" s="8"/>
      <c r="B128" s="9" t="s">
        <v>48</v>
      </c>
      <c r="C128" s="10" t="s">
        <v>49</v>
      </c>
      <c r="D128" s="15"/>
      <c r="E128" s="15"/>
    </row>
    <row r="129" spans="1:6">
      <c r="A129" s="8"/>
      <c r="B129" s="9" t="s">
        <v>54</v>
      </c>
      <c r="C129" s="10" t="s">
        <v>55</v>
      </c>
      <c r="D129" s="15"/>
      <c r="E129" s="15"/>
    </row>
    <row r="130" spans="1:6">
      <c r="A130" s="7">
        <v>410</v>
      </c>
      <c r="B130" s="8" t="s">
        <v>123</v>
      </c>
      <c r="C130" s="10"/>
    </row>
    <row r="131" spans="1:6">
      <c r="A131" s="8"/>
      <c r="B131" s="9" t="s">
        <v>46</v>
      </c>
      <c r="C131" s="10" t="s">
        <v>47</v>
      </c>
      <c r="D131" s="15"/>
      <c r="E131" s="15"/>
      <c r="F131" s="19" t="s">
        <v>426</v>
      </c>
    </row>
    <row r="132" spans="1:6" s="209" customFormat="1">
      <c r="A132" s="8"/>
      <c r="B132" s="9" t="s">
        <v>101</v>
      </c>
      <c r="C132" s="10" t="s">
        <v>400</v>
      </c>
      <c r="D132" s="15"/>
      <c r="E132" s="15"/>
      <c r="F132" s="19" t="s">
        <v>417</v>
      </c>
    </row>
    <row r="133" spans="1:6">
      <c r="A133" s="8"/>
      <c r="B133" s="9" t="s">
        <v>48</v>
      </c>
      <c r="C133" s="10" t="s">
        <v>49</v>
      </c>
      <c r="D133" s="15"/>
      <c r="E133" s="15"/>
    </row>
    <row r="134" spans="1:6" ht="22.5">
      <c r="A134" s="8"/>
      <c r="B134" s="9" t="s">
        <v>50</v>
      </c>
      <c r="C134" s="10" t="s">
        <v>51</v>
      </c>
      <c r="D134" s="15"/>
      <c r="E134" s="15"/>
      <c r="F134" s="19" t="s">
        <v>427</v>
      </c>
    </row>
    <row r="135" spans="1:6">
      <c r="A135" s="8"/>
      <c r="B135" s="9" t="s">
        <v>52</v>
      </c>
      <c r="C135" s="10" t="s">
        <v>53</v>
      </c>
      <c r="D135" s="15"/>
      <c r="E135" s="15"/>
      <c r="F135" s="19" t="s">
        <v>368</v>
      </c>
    </row>
    <row r="136" spans="1:6">
      <c r="A136" s="8"/>
      <c r="B136" s="9" t="s">
        <v>56</v>
      </c>
      <c r="C136" s="10" t="s">
        <v>57</v>
      </c>
      <c r="D136" s="15"/>
      <c r="E136" s="15"/>
      <c r="F136" s="19" t="s">
        <v>418</v>
      </c>
    </row>
    <row r="137" spans="1:6">
      <c r="A137" s="8"/>
      <c r="B137" s="9" t="s">
        <v>60</v>
      </c>
      <c r="C137" s="10" t="s">
        <v>61</v>
      </c>
      <c r="D137" s="15"/>
      <c r="E137" s="15"/>
      <c r="F137" s="19" t="s">
        <v>401</v>
      </c>
    </row>
    <row r="138" spans="1:6">
      <c r="A138" s="8"/>
      <c r="B138" s="9" t="s">
        <v>64</v>
      </c>
      <c r="C138" s="10" t="s">
        <v>65</v>
      </c>
      <c r="D138" s="15"/>
      <c r="E138" s="15"/>
      <c r="F138" s="19" t="s">
        <v>246</v>
      </c>
    </row>
    <row r="139" spans="1:6">
      <c r="A139" s="8"/>
      <c r="B139" s="9" t="s">
        <v>70</v>
      </c>
      <c r="C139" s="10" t="s">
        <v>71</v>
      </c>
      <c r="D139" s="15"/>
      <c r="E139" s="15"/>
      <c r="F139" s="19" t="s">
        <v>419</v>
      </c>
    </row>
    <row r="140" spans="1:6">
      <c r="A140" s="8"/>
      <c r="B140" s="9" t="s">
        <v>114</v>
      </c>
      <c r="C140" s="10" t="s">
        <v>80</v>
      </c>
      <c r="D140" s="15"/>
      <c r="E140" s="15"/>
      <c r="F140" s="19" t="s">
        <v>247</v>
      </c>
    </row>
    <row r="141" spans="1:6">
      <c r="A141" s="8"/>
      <c r="B141" s="9" t="s">
        <v>124</v>
      </c>
      <c r="C141" s="10" t="s">
        <v>82</v>
      </c>
      <c r="D141" s="15"/>
      <c r="E141" s="15"/>
      <c r="F141" s="19" t="s">
        <v>248</v>
      </c>
    </row>
    <row r="142" spans="1:6">
      <c r="A142" s="7">
        <v>411</v>
      </c>
      <c r="B142" s="8" t="s">
        <v>125</v>
      </c>
      <c r="C142" s="10"/>
    </row>
    <row r="143" spans="1:6">
      <c r="A143" s="8"/>
      <c r="B143" s="9" t="s">
        <v>48</v>
      </c>
      <c r="C143" s="10" t="s">
        <v>49</v>
      </c>
      <c r="D143" s="15"/>
      <c r="E143" s="15"/>
      <c r="F143" s="19" t="s">
        <v>249</v>
      </c>
    </row>
    <row r="144" spans="1:6">
      <c r="A144" s="8"/>
      <c r="B144" s="9" t="s">
        <v>52</v>
      </c>
      <c r="C144" s="10" t="s">
        <v>53</v>
      </c>
      <c r="D144" s="15"/>
      <c r="E144" s="15"/>
      <c r="F144" s="19" t="s">
        <v>250</v>
      </c>
    </row>
    <row r="145" spans="1:6">
      <c r="A145" s="8"/>
      <c r="B145" s="9" t="s">
        <v>70</v>
      </c>
      <c r="C145" s="10" t="s">
        <v>71</v>
      </c>
      <c r="D145" s="15"/>
      <c r="E145" s="15"/>
      <c r="F145" s="19" t="s">
        <v>251</v>
      </c>
    </row>
    <row r="146" spans="1:6">
      <c r="A146" s="7">
        <v>412</v>
      </c>
      <c r="B146" s="8" t="s">
        <v>126</v>
      </c>
      <c r="C146" s="10"/>
    </row>
    <row r="147" spans="1:6">
      <c r="A147" s="8"/>
      <c r="B147" s="9" t="s">
        <v>48</v>
      </c>
      <c r="C147" s="10" t="s">
        <v>49</v>
      </c>
      <c r="D147" s="15"/>
      <c r="E147" s="15"/>
      <c r="F147" s="19" t="s">
        <v>252</v>
      </c>
    </row>
    <row r="148" spans="1:6">
      <c r="A148" s="8"/>
      <c r="B148" s="9" t="s">
        <v>52</v>
      </c>
      <c r="C148" s="10" t="s">
        <v>53</v>
      </c>
      <c r="D148" s="15"/>
      <c r="E148" s="15"/>
      <c r="F148" s="19" t="s">
        <v>364</v>
      </c>
    </row>
    <row r="149" spans="1:6">
      <c r="A149" s="8"/>
      <c r="B149" s="9" t="s">
        <v>66</v>
      </c>
      <c r="C149" s="10" t="s">
        <v>67</v>
      </c>
      <c r="D149" s="15"/>
      <c r="E149" s="15"/>
      <c r="F149" s="19" t="s">
        <v>253</v>
      </c>
    </row>
    <row r="150" spans="1:6" s="209" customFormat="1">
      <c r="A150" s="8"/>
      <c r="B150" s="9" t="s">
        <v>72</v>
      </c>
      <c r="C150" s="10" t="s">
        <v>73</v>
      </c>
      <c r="D150" s="15"/>
      <c r="E150" s="15"/>
      <c r="F150" s="19" t="s">
        <v>428</v>
      </c>
    </row>
    <row r="151" spans="1:6">
      <c r="A151" s="7">
        <v>413</v>
      </c>
      <c r="B151" s="8" t="s">
        <v>127</v>
      </c>
      <c r="C151" s="10"/>
    </row>
    <row r="152" spans="1:6">
      <c r="A152" s="8"/>
      <c r="B152" s="9" t="s">
        <v>52</v>
      </c>
      <c r="C152" s="10" t="s">
        <v>53</v>
      </c>
      <c r="D152" s="15"/>
      <c r="E152" s="15"/>
      <c r="F152" s="19" t="s">
        <v>18</v>
      </c>
    </row>
    <row r="153" spans="1:6">
      <c r="A153" s="8"/>
      <c r="B153" s="9" t="s">
        <v>66</v>
      </c>
      <c r="C153" s="10" t="s">
        <v>67</v>
      </c>
      <c r="D153" s="15"/>
      <c r="E153" s="15"/>
      <c r="F153" s="19" t="s">
        <v>254</v>
      </c>
    </row>
    <row r="154" spans="1:6">
      <c r="A154" s="8"/>
      <c r="B154" s="9" t="s">
        <v>70</v>
      </c>
      <c r="C154" s="10" t="s">
        <v>71</v>
      </c>
      <c r="D154" s="15"/>
      <c r="E154" s="15"/>
      <c r="F154" s="19" t="s">
        <v>255</v>
      </c>
    </row>
    <row r="155" spans="1:6">
      <c r="A155" s="8"/>
      <c r="B155" s="9" t="s">
        <v>128</v>
      </c>
      <c r="C155" s="10" t="s">
        <v>95</v>
      </c>
      <c r="D155" s="15"/>
      <c r="E155" s="15"/>
      <c r="F155" s="19" t="s">
        <v>256</v>
      </c>
    </row>
    <row r="156" spans="1:6">
      <c r="A156" s="7">
        <v>414</v>
      </c>
      <c r="B156" s="8" t="s">
        <v>129</v>
      </c>
      <c r="C156" s="10"/>
    </row>
    <row r="157" spans="1:6">
      <c r="A157" s="8"/>
      <c r="B157" s="9" t="s">
        <v>48</v>
      </c>
      <c r="C157" s="10" t="s">
        <v>49</v>
      </c>
    </row>
    <row r="158" spans="1:6">
      <c r="A158" s="8"/>
      <c r="B158" s="9" t="s">
        <v>52</v>
      </c>
      <c r="C158" s="10" t="s">
        <v>53</v>
      </c>
      <c r="F158" s="19" t="s">
        <v>372</v>
      </c>
    </row>
    <row r="159" spans="1:6">
      <c r="A159" s="8"/>
      <c r="B159" s="9" t="s">
        <v>72</v>
      </c>
      <c r="C159" s="10" t="s">
        <v>371</v>
      </c>
      <c r="F159" s="19" t="s">
        <v>373</v>
      </c>
    </row>
    <row r="160" spans="1:6">
      <c r="A160" s="7">
        <v>415</v>
      </c>
      <c r="B160" s="8" t="s">
        <v>130</v>
      </c>
      <c r="C160" s="10"/>
    </row>
    <row r="161" spans="1:6">
      <c r="A161" s="8"/>
      <c r="B161" s="9" t="s">
        <v>48</v>
      </c>
      <c r="C161" s="10" t="s">
        <v>49</v>
      </c>
      <c r="F161" s="19" t="s">
        <v>257</v>
      </c>
    </row>
    <row r="162" spans="1:6">
      <c r="A162" s="8"/>
      <c r="B162" s="9" t="s">
        <v>52</v>
      </c>
      <c r="C162" s="10" t="s">
        <v>53</v>
      </c>
      <c r="F162" s="19" t="s">
        <v>258</v>
      </c>
    </row>
    <row r="163" spans="1:6">
      <c r="A163" s="8"/>
      <c r="B163" s="9" t="s">
        <v>56</v>
      </c>
      <c r="C163" s="10" t="s">
        <v>57</v>
      </c>
      <c r="F163" s="19" t="s">
        <v>259</v>
      </c>
    </row>
    <row r="164" spans="1:6">
      <c r="A164" s="7">
        <v>416</v>
      </c>
      <c r="B164" s="8" t="s">
        <v>131</v>
      </c>
      <c r="C164" s="10"/>
    </row>
    <row r="165" spans="1:6">
      <c r="A165" s="8"/>
      <c r="B165" s="9" t="s">
        <v>48</v>
      </c>
      <c r="C165" s="10" t="s">
        <v>49</v>
      </c>
      <c r="D165" s="15"/>
      <c r="E165" s="15"/>
      <c r="F165" s="19" t="s">
        <v>260</v>
      </c>
    </row>
    <row r="166" spans="1:6">
      <c r="A166" s="8"/>
      <c r="B166" s="9" t="s">
        <v>52</v>
      </c>
      <c r="C166" s="10" t="s">
        <v>53</v>
      </c>
      <c r="D166" s="15"/>
      <c r="E166" s="15"/>
    </row>
    <row r="167" spans="1:6">
      <c r="A167" s="8"/>
      <c r="B167" s="9" t="s">
        <v>56</v>
      </c>
      <c r="C167" s="10" t="s">
        <v>57</v>
      </c>
      <c r="D167" s="15"/>
      <c r="E167" s="15"/>
      <c r="F167" s="19" t="s">
        <v>261</v>
      </c>
    </row>
    <row r="168" spans="1:6">
      <c r="A168" s="8"/>
      <c r="B168" s="9" t="s">
        <v>60</v>
      </c>
      <c r="C168" s="10" t="s">
        <v>61</v>
      </c>
      <c r="D168" s="15"/>
      <c r="E168" s="15"/>
      <c r="F168" s="19" t="s">
        <v>402</v>
      </c>
    </row>
    <row r="169" spans="1:6">
      <c r="A169" s="8"/>
      <c r="B169" s="9" t="s">
        <v>66</v>
      </c>
      <c r="C169" s="10" t="s">
        <v>67</v>
      </c>
      <c r="D169" s="15"/>
      <c r="E169" s="15"/>
      <c r="F169" s="19" t="s">
        <v>262</v>
      </c>
    </row>
    <row r="170" spans="1:6">
      <c r="A170" s="8"/>
      <c r="B170" s="9" t="s">
        <v>70</v>
      </c>
      <c r="C170" s="10" t="s">
        <v>71</v>
      </c>
      <c r="D170" s="15"/>
      <c r="E170" s="15"/>
      <c r="F170" s="19" t="s">
        <v>420</v>
      </c>
    </row>
    <row r="171" spans="1:6">
      <c r="A171" s="8"/>
      <c r="B171" s="9" t="s">
        <v>72</v>
      </c>
      <c r="C171" s="10" t="s">
        <v>73</v>
      </c>
      <c r="D171" s="15"/>
      <c r="E171" s="15"/>
      <c r="F171" s="19" t="s">
        <v>421</v>
      </c>
    </row>
    <row r="172" spans="1:6">
      <c r="A172" s="8"/>
      <c r="B172" s="9" t="s">
        <v>132</v>
      </c>
      <c r="C172" s="10" t="s">
        <v>80</v>
      </c>
      <c r="D172" s="15"/>
      <c r="E172" s="15"/>
      <c r="F172" s="19" t="s">
        <v>263</v>
      </c>
    </row>
    <row r="173" spans="1:6">
      <c r="A173" s="8"/>
      <c r="B173" s="9" t="s">
        <v>62</v>
      </c>
      <c r="C173" s="10" t="s">
        <v>91</v>
      </c>
      <c r="D173" s="15"/>
      <c r="E173" s="15"/>
      <c r="F173" s="19" t="s">
        <v>264</v>
      </c>
    </row>
    <row r="174" spans="1:6">
      <c r="A174" s="7">
        <v>417</v>
      </c>
      <c r="B174" s="8" t="s">
        <v>133</v>
      </c>
      <c r="C174" s="10"/>
    </row>
    <row r="175" spans="1:6">
      <c r="A175" s="8"/>
      <c r="B175" s="9" t="s">
        <v>48</v>
      </c>
      <c r="C175" s="10" t="s">
        <v>49</v>
      </c>
      <c r="D175" s="15"/>
      <c r="E175" s="15"/>
    </row>
    <row r="176" spans="1:6">
      <c r="A176" s="8"/>
      <c r="B176" s="9" t="s">
        <v>52</v>
      </c>
      <c r="C176" s="10" t="s">
        <v>53</v>
      </c>
      <c r="D176" s="15"/>
      <c r="E176" s="15"/>
    </row>
    <row r="177" spans="1:6">
      <c r="A177" s="8"/>
      <c r="B177" s="9" t="s">
        <v>54</v>
      </c>
      <c r="C177" s="10" t="s">
        <v>55</v>
      </c>
      <c r="D177" s="15"/>
      <c r="E177" s="15"/>
      <c r="F177" s="19" t="s">
        <v>265</v>
      </c>
    </row>
    <row r="178" spans="1:6">
      <c r="A178" s="8"/>
      <c r="B178" s="9" t="s">
        <v>60</v>
      </c>
      <c r="C178" s="10" t="s">
        <v>61</v>
      </c>
      <c r="D178" s="15"/>
      <c r="E178" s="15"/>
      <c r="F178" s="19" t="s">
        <v>401</v>
      </c>
    </row>
    <row r="179" spans="1:6">
      <c r="A179" s="8"/>
      <c r="B179" s="9" t="s">
        <v>134</v>
      </c>
      <c r="C179" s="10" t="s">
        <v>97</v>
      </c>
      <c r="D179" s="15"/>
      <c r="E179" s="15"/>
    </row>
    <row r="180" spans="1:6">
      <c r="A180" s="8"/>
      <c r="B180" s="9" t="s">
        <v>135</v>
      </c>
      <c r="C180" s="10" t="s">
        <v>136</v>
      </c>
      <c r="D180" s="15"/>
      <c r="E180" s="15"/>
    </row>
    <row r="181" spans="1:6">
      <c r="A181" s="8"/>
      <c r="B181" s="9" t="s">
        <v>137</v>
      </c>
      <c r="C181" s="10" t="s">
        <v>138</v>
      </c>
      <c r="D181" s="15"/>
      <c r="E181" s="15"/>
    </row>
    <row r="182" spans="1:6" s="209" customFormat="1">
      <c r="A182" s="8"/>
      <c r="B182" s="91" t="s">
        <v>379</v>
      </c>
      <c r="C182" s="91"/>
      <c r="D182" s="98"/>
      <c r="E182" s="15"/>
      <c r="F182" s="19" t="s">
        <v>429</v>
      </c>
    </row>
    <row r="183" spans="1:6">
      <c r="A183" s="7">
        <v>418</v>
      </c>
      <c r="B183" s="8" t="s">
        <v>139</v>
      </c>
      <c r="C183" s="10"/>
    </row>
    <row r="184" spans="1:6">
      <c r="A184" s="8"/>
      <c r="B184" s="9" t="s">
        <v>66</v>
      </c>
      <c r="C184" s="10" t="s">
        <v>67</v>
      </c>
      <c r="F184" s="19" t="s">
        <v>266</v>
      </c>
    </row>
    <row r="185" spans="1:6" ht="13.5" thickBot="1">
      <c r="A185" s="7">
        <v>420</v>
      </c>
      <c r="B185" s="8" t="s">
        <v>141</v>
      </c>
      <c r="C185" s="10"/>
    </row>
    <row r="186" spans="1:6" ht="23.25" thickTop="1">
      <c r="A186" s="8"/>
      <c r="B186" s="9" t="s">
        <v>142</v>
      </c>
      <c r="C186" s="10" t="s">
        <v>140</v>
      </c>
      <c r="D186" s="15"/>
      <c r="E186" s="15"/>
      <c r="F186" s="238" t="s">
        <v>403</v>
      </c>
    </row>
    <row r="187" spans="1:6" ht="23.25" thickBot="1">
      <c r="A187" s="8"/>
      <c r="B187" s="9" t="s">
        <v>143</v>
      </c>
      <c r="C187" s="10" t="s">
        <v>144</v>
      </c>
      <c r="D187" s="15"/>
      <c r="E187" s="15"/>
      <c r="F187" s="239" t="s">
        <v>432</v>
      </c>
    </row>
    <row r="188" spans="1:6" ht="13.5" thickTop="1">
      <c r="A188" s="8"/>
      <c r="B188" s="9" t="s">
        <v>145</v>
      </c>
      <c r="C188" s="10" t="s">
        <v>146</v>
      </c>
      <c r="D188" s="15"/>
      <c r="E188" s="15"/>
    </row>
    <row r="189" spans="1:6">
      <c r="A189" s="8"/>
      <c r="B189" s="9" t="s">
        <v>147</v>
      </c>
      <c r="C189" s="10" t="s">
        <v>148</v>
      </c>
      <c r="D189" s="15"/>
      <c r="E189" s="15"/>
      <c r="F189" s="9" t="s">
        <v>18</v>
      </c>
    </row>
    <row r="190" spans="1:6">
      <c r="A190" s="8"/>
      <c r="B190" s="9" t="s">
        <v>150</v>
      </c>
      <c r="C190" s="10" t="s">
        <v>151</v>
      </c>
      <c r="D190" s="15"/>
      <c r="E190" s="15"/>
      <c r="F190" s="9"/>
    </row>
    <row r="191" spans="1:6">
      <c r="A191" s="8"/>
      <c r="B191" s="9" t="s">
        <v>152</v>
      </c>
      <c r="C191" s="10" t="s">
        <v>153</v>
      </c>
      <c r="D191" s="15"/>
      <c r="E191" s="15"/>
      <c r="F191" s="9" t="s">
        <v>412</v>
      </c>
    </row>
    <row r="192" spans="1:6">
      <c r="A192" s="8"/>
      <c r="B192" s="9" t="s">
        <v>154</v>
      </c>
      <c r="C192" s="10" t="s">
        <v>155</v>
      </c>
      <c r="D192" s="15"/>
      <c r="E192" s="15"/>
      <c r="F192" s="9"/>
    </row>
    <row r="193" spans="1:6">
      <c r="A193" s="8"/>
      <c r="B193" s="9" t="s">
        <v>156</v>
      </c>
      <c r="C193" s="10" t="s">
        <v>157</v>
      </c>
      <c r="D193" s="15"/>
      <c r="E193" s="15"/>
      <c r="F193" s="9"/>
    </row>
    <row r="194" spans="1:6" s="209" customFormat="1">
      <c r="A194" s="8"/>
      <c r="B194" s="9" t="s">
        <v>404</v>
      </c>
      <c r="C194" s="10" t="s">
        <v>405</v>
      </c>
      <c r="D194" s="15"/>
      <c r="E194" s="15"/>
      <c r="F194" s="9" t="s">
        <v>430</v>
      </c>
    </row>
    <row r="195" spans="1:6">
      <c r="A195" s="7">
        <v>421</v>
      </c>
      <c r="B195" s="8" t="s">
        <v>163</v>
      </c>
      <c r="C195" s="10"/>
      <c r="D195" s="28"/>
    </row>
    <row r="196" spans="1:6">
      <c r="A196" s="8"/>
      <c r="B196" s="9" t="s">
        <v>164</v>
      </c>
      <c r="C196" s="10" t="s">
        <v>140</v>
      </c>
      <c r="D196" s="15"/>
      <c r="E196" s="15"/>
      <c r="F196" s="19" t="s">
        <v>406</v>
      </c>
    </row>
    <row r="197" spans="1:6">
      <c r="A197" s="8"/>
      <c r="B197" s="9" t="s">
        <v>165</v>
      </c>
      <c r="C197" s="10" t="s">
        <v>144</v>
      </c>
      <c r="D197" s="15"/>
      <c r="E197" s="15"/>
      <c r="F197" s="19" t="s">
        <v>407</v>
      </c>
    </row>
    <row r="198" spans="1:6">
      <c r="A198" s="8"/>
      <c r="B198" s="9" t="s">
        <v>168</v>
      </c>
      <c r="C198" s="10" t="s">
        <v>149</v>
      </c>
      <c r="D198" s="15"/>
      <c r="E198" s="15"/>
      <c r="F198" s="19" t="s">
        <v>267</v>
      </c>
    </row>
    <row r="199" spans="1:6">
      <c r="A199" s="8"/>
      <c r="B199" s="9" t="s">
        <v>169</v>
      </c>
      <c r="C199" s="10" t="s">
        <v>151</v>
      </c>
      <c r="D199" s="15"/>
      <c r="E199" s="15"/>
      <c r="F199" s="19" t="s">
        <v>431</v>
      </c>
    </row>
    <row r="200" spans="1:6">
      <c r="A200" s="6"/>
      <c r="B200" s="9" t="s">
        <v>170</v>
      </c>
      <c r="C200" s="10" t="s">
        <v>153</v>
      </c>
      <c r="F200" s="19" t="s">
        <v>408</v>
      </c>
    </row>
    <row r="201" spans="1:6">
      <c r="A201" s="8"/>
      <c r="B201" s="9"/>
      <c r="C201" s="10"/>
    </row>
    <row r="202" spans="1:6">
      <c r="A202" s="93">
        <v>422</v>
      </c>
      <c r="B202" s="94" t="s">
        <v>171</v>
      </c>
      <c r="C202" s="91"/>
      <c r="D202" s="98"/>
    </row>
    <row r="203" spans="1:6">
      <c r="A203" s="94"/>
      <c r="B203" s="91" t="s">
        <v>172</v>
      </c>
      <c r="C203" s="98" t="s">
        <v>140</v>
      </c>
      <c r="D203" s="98"/>
      <c r="F203" s="19" t="s">
        <v>422</v>
      </c>
    </row>
    <row r="204" spans="1:6">
      <c r="A204" s="94"/>
      <c r="B204" s="91" t="s">
        <v>173</v>
      </c>
      <c r="C204" s="98" t="s">
        <v>144</v>
      </c>
      <c r="D204" s="98"/>
      <c r="F204" s="19" t="s">
        <v>423</v>
      </c>
    </row>
  </sheetData>
  <phoneticPr fontId="3" type="noConversion"/>
  <pageMargins left="0.25" right="0.25" top="1.0597222222222222" bottom="0.76944444444444449" header="0.5" footer="0.45972222222222225"/>
  <pageSetup firstPageNumber="0" orientation="portrait" horizontalDpi="300" verticalDpi="300" r:id="rId1"/>
  <headerFooter alignWithMargins="0">
    <oddHeader>&amp;C&amp;"Arial,Bold"&amp;16PAXTANG BOROUGH BUDGET 2016</oddHeader>
    <oddFooter>&amp;C&amp;D&amp;RPage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zoomScaleNormal="85" workbookViewId="0">
      <selection activeCell="G9" sqref="G9"/>
    </sheetView>
  </sheetViews>
  <sheetFormatPr defaultColWidth="9.140625" defaultRowHeight="15"/>
  <cols>
    <col min="1" max="1" width="6.140625" style="226" customWidth="1"/>
    <col min="2" max="2" width="20" style="115" customWidth="1"/>
    <col min="3" max="3" width="11.85546875" style="122" customWidth="1"/>
    <col min="4" max="4" width="14.7109375" style="122" customWidth="1"/>
    <col min="5" max="5" width="17.5703125" style="122" customWidth="1"/>
    <col min="6" max="6" width="16.85546875" style="122" customWidth="1"/>
    <col min="7" max="7" width="11.140625" style="122" customWidth="1"/>
    <col min="8" max="8" width="11.85546875" style="91" bestFit="1" customWidth="1"/>
    <col min="9" max="16384" width="9.140625" style="91"/>
  </cols>
  <sheetData>
    <row r="1" spans="1:8" s="118" customFormat="1" ht="20.25" customHeight="1">
      <c r="A1" s="116" t="s">
        <v>268</v>
      </c>
      <c r="B1" s="228" t="s">
        <v>269</v>
      </c>
      <c r="C1" s="117" t="s">
        <v>270</v>
      </c>
      <c r="D1" s="117" t="s">
        <v>361</v>
      </c>
      <c r="E1" s="117" t="s">
        <v>271</v>
      </c>
      <c r="F1" s="117" t="s">
        <v>272</v>
      </c>
      <c r="G1" s="117" t="s">
        <v>273</v>
      </c>
      <c r="H1" s="116" t="s">
        <v>274</v>
      </c>
    </row>
    <row r="2" spans="1:8" s="119" customFormat="1" thickBot="1">
      <c r="A2" s="225">
        <v>2</v>
      </c>
      <c r="B2" s="119" t="s">
        <v>275</v>
      </c>
      <c r="C2" s="142">
        <f>SUM(D2:I2)</f>
        <v>846150.59</v>
      </c>
      <c r="D2" s="142">
        <v>40000</v>
      </c>
      <c r="E2" s="142">
        <v>54747.59</v>
      </c>
      <c r="F2" s="142">
        <v>170000</v>
      </c>
      <c r="G2" s="132">
        <f>+'Sewer _ Trash'!D22</f>
        <v>574727</v>
      </c>
      <c r="H2" s="124">
        <f>+'Sewer _ Trash'!D50</f>
        <v>6676</v>
      </c>
    </row>
    <row r="3" spans="1:8" s="119" customFormat="1">
      <c r="A3" s="225">
        <v>9</v>
      </c>
      <c r="B3" s="118" t="s">
        <v>276</v>
      </c>
      <c r="C3" s="143">
        <f>+C2</f>
        <v>846150.59</v>
      </c>
      <c r="D3" s="120"/>
      <c r="E3" s="120"/>
      <c r="F3" s="121"/>
      <c r="G3" s="71"/>
    </row>
    <row r="4" spans="1:8">
      <c r="F4" s="123"/>
      <c r="G4" s="120"/>
    </row>
    <row r="5" spans="1:8" ht="20.100000000000001" customHeight="1">
      <c r="B5" s="229" t="s">
        <v>277</v>
      </c>
      <c r="C5" s="230"/>
      <c r="D5" s="230"/>
    </row>
    <row r="6" spans="1:8" s="119" customFormat="1" ht="24.75" customHeight="1">
      <c r="A6" s="225"/>
      <c r="C6" s="120"/>
      <c r="D6" s="124" t="s">
        <v>278</v>
      </c>
      <c r="E6" s="124" t="s">
        <v>279</v>
      </c>
      <c r="F6" s="124" t="s">
        <v>280</v>
      </c>
      <c r="G6" s="124" t="s">
        <v>113</v>
      </c>
    </row>
    <row r="7" spans="1:8" s="119" customFormat="1">
      <c r="A7" s="225"/>
      <c r="B7" s="119" t="s">
        <v>282</v>
      </c>
      <c r="C7" s="125">
        <f>SUM(D7:G7)</f>
        <v>718611.42200000002</v>
      </c>
      <c r="D7" s="124">
        <f>+'Revenue 2018'!H6</f>
        <v>617000</v>
      </c>
      <c r="E7" s="124">
        <f>+'Revenue 2018'!H11</f>
        <v>29000</v>
      </c>
      <c r="F7" s="124">
        <f>+'Revenue 2018'!H12</f>
        <v>48000</v>
      </c>
      <c r="G7" s="124">
        <f>+Mills!J8</f>
        <v>24611.422000000002</v>
      </c>
    </row>
    <row r="8" spans="1:8" s="119" customFormat="1" ht="28.5" customHeight="1">
      <c r="A8" s="225"/>
      <c r="C8" s="125"/>
      <c r="D8" s="124" t="s">
        <v>273</v>
      </c>
      <c r="E8" s="124" t="s">
        <v>274</v>
      </c>
      <c r="F8" s="126" t="s">
        <v>283</v>
      </c>
      <c r="G8" s="126" t="s">
        <v>284</v>
      </c>
    </row>
    <row r="9" spans="1:8" s="119" customFormat="1">
      <c r="A9" s="225">
        <v>11</v>
      </c>
      <c r="B9" s="119" t="s">
        <v>285</v>
      </c>
      <c r="C9" s="125">
        <f>SUM(D9:G9)</f>
        <v>619621</v>
      </c>
      <c r="D9" s="124">
        <f>+'Sewer _ Trash'!J16</f>
        <v>188371</v>
      </c>
      <c r="E9" s="124">
        <f>+'Sewer _ Trash'!H41</f>
        <v>195250</v>
      </c>
      <c r="F9" s="124">
        <f>+'Revenue 2018'!H7</f>
        <v>43000</v>
      </c>
      <c r="G9" s="124">
        <f>+'Revenue 2018'!H10</f>
        <v>193000</v>
      </c>
    </row>
    <row r="10" spans="1:8" s="119" customFormat="1" ht="23.45" customHeight="1">
      <c r="A10" s="225"/>
      <c r="C10" s="71"/>
      <c r="D10" s="124" t="s">
        <v>286</v>
      </c>
      <c r="E10" s="124" t="s">
        <v>10</v>
      </c>
      <c r="F10" s="120"/>
      <c r="G10" s="120"/>
    </row>
    <row r="11" spans="1:8" s="119" customFormat="1">
      <c r="A11" s="225">
        <v>12</v>
      </c>
      <c r="B11" s="119" t="s">
        <v>287</v>
      </c>
      <c r="C11" s="125">
        <f>SUM(D11:E11)</f>
        <v>5600</v>
      </c>
      <c r="D11" s="124">
        <f>+'Revenue 2018'!H34</f>
        <v>3600</v>
      </c>
      <c r="E11" s="124">
        <f>+'Revenue 2018'!H13</f>
        <v>2000</v>
      </c>
      <c r="F11" s="120"/>
      <c r="G11" s="120"/>
    </row>
    <row r="12" spans="1:8" s="119" customFormat="1" ht="23.45" customHeight="1">
      <c r="A12" s="225"/>
      <c r="C12" s="71"/>
      <c r="D12" s="124" t="s">
        <v>16</v>
      </c>
      <c r="E12" s="124" t="s">
        <v>288</v>
      </c>
      <c r="F12" s="120"/>
      <c r="G12" s="120"/>
    </row>
    <row r="13" spans="1:8" s="119" customFormat="1">
      <c r="A13" s="225">
        <v>13</v>
      </c>
      <c r="B13" s="119" t="s">
        <v>289</v>
      </c>
      <c r="C13" s="125">
        <f>SUM(D13:E13)</f>
        <v>9500</v>
      </c>
      <c r="D13" s="124">
        <f>+'Revenue 2018'!H21</f>
        <v>7000</v>
      </c>
      <c r="E13" s="124">
        <f>+'Revenue 2018'!H20</f>
        <v>2500</v>
      </c>
      <c r="F13" s="120"/>
      <c r="G13" s="120"/>
    </row>
    <row r="14" spans="1:8" s="119" customFormat="1" ht="21" customHeight="1">
      <c r="A14" s="225"/>
      <c r="C14" s="71"/>
      <c r="D14" s="124" t="s">
        <v>290</v>
      </c>
      <c r="E14" s="124" t="s">
        <v>291</v>
      </c>
      <c r="F14" s="120"/>
      <c r="G14" s="120"/>
    </row>
    <row r="15" spans="1:8" s="119" customFormat="1">
      <c r="A15" s="225">
        <v>14</v>
      </c>
      <c r="B15" s="119" t="s">
        <v>292</v>
      </c>
      <c r="C15" s="125">
        <f>SUM(D15:E15)</f>
        <v>2800</v>
      </c>
      <c r="D15" s="124">
        <f>+'Revenue 2018'!H23</f>
        <v>1600</v>
      </c>
      <c r="E15" s="124">
        <f>+'Revenue 2018'!H22</f>
        <v>1200</v>
      </c>
      <c r="F15" s="120"/>
      <c r="G15" s="120"/>
    </row>
    <row r="16" spans="1:8" s="119" customFormat="1" ht="20.45" customHeight="1">
      <c r="A16" s="225"/>
      <c r="C16" s="71"/>
      <c r="D16" s="124" t="s">
        <v>113</v>
      </c>
      <c r="E16" s="124" t="s">
        <v>293</v>
      </c>
      <c r="F16" s="124" t="s">
        <v>294</v>
      </c>
    </row>
    <row r="17" spans="1:7" s="119" customFormat="1">
      <c r="A17" s="225">
        <v>15</v>
      </c>
      <c r="B17" s="119" t="s">
        <v>295</v>
      </c>
      <c r="C17" s="125">
        <f>SUM(D17:F17)</f>
        <v>9840</v>
      </c>
      <c r="D17" s="124">
        <f>+'Revenue 2018'!H48</f>
        <v>9840</v>
      </c>
      <c r="E17" s="124">
        <v>0</v>
      </c>
      <c r="F17" s="132">
        <f>+'Revenue 2018'!D46</f>
        <v>0</v>
      </c>
    </row>
    <row r="18" spans="1:7" s="119" customFormat="1" ht="14.25">
      <c r="A18" s="225">
        <v>16</v>
      </c>
      <c r="B18" s="119" t="s">
        <v>296</v>
      </c>
      <c r="C18" s="71"/>
      <c r="D18" s="120"/>
      <c r="E18" s="120"/>
      <c r="F18" s="120"/>
      <c r="G18" s="120"/>
    </row>
    <row r="19" spans="1:7" s="119" customFormat="1" ht="28.5">
      <c r="A19" s="225"/>
      <c r="C19" s="71"/>
      <c r="D19" s="126" t="s">
        <v>297</v>
      </c>
      <c r="E19" s="126" t="s">
        <v>43</v>
      </c>
      <c r="F19" s="126" t="s">
        <v>298</v>
      </c>
      <c r="G19" s="120"/>
    </row>
    <row r="20" spans="1:7" s="119" customFormat="1">
      <c r="A20" s="225">
        <v>17</v>
      </c>
      <c r="B20" s="119" t="s">
        <v>299</v>
      </c>
      <c r="C20" s="125">
        <f>SUM(D20:F20)</f>
        <v>42200</v>
      </c>
      <c r="D20" s="124">
        <f>+'Revenue 2018'!H15</f>
        <v>31000</v>
      </c>
      <c r="E20" s="124">
        <f>+'Revenue 2018'!H51</f>
        <v>10000</v>
      </c>
      <c r="F20" s="124">
        <f>+'Revenue 2018'!H28</f>
        <v>1200</v>
      </c>
      <c r="G20" s="120"/>
    </row>
    <row r="21" spans="1:7" s="119" customFormat="1" ht="43.5" customHeight="1">
      <c r="A21" s="225"/>
      <c r="C21" s="71"/>
      <c r="D21" s="126" t="s">
        <v>41</v>
      </c>
      <c r="E21" s="126" t="s">
        <v>482</v>
      </c>
      <c r="F21" s="124" t="s">
        <v>300</v>
      </c>
      <c r="G21" s="126" t="s">
        <v>301</v>
      </c>
    </row>
    <row r="22" spans="1:7" s="119" customFormat="1" ht="15.6" customHeight="1">
      <c r="A22" s="225">
        <v>18</v>
      </c>
      <c r="B22" s="119" t="s">
        <v>302</v>
      </c>
      <c r="C22" s="125">
        <f>SUM(D22:G22)</f>
        <v>5500</v>
      </c>
      <c r="D22" s="124">
        <f>+'Revenue 2018'!H49</f>
        <v>1000</v>
      </c>
      <c r="E22" s="124">
        <v>500</v>
      </c>
      <c r="F22" s="124">
        <v>1000</v>
      </c>
      <c r="G22" s="124">
        <f>+'Revenue 2018'!H45</f>
        <v>3000</v>
      </c>
    </row>
    <row r="23" spans="1:7" ht="15.75">
      <c r="A23" s="226">
        <v>19</v>
      </c>
      <c r="B23" s="115" t="s">
        <v>303</v>
      </c>
      <c r="C23" s="127">
        <f>SUM(C7:C22)</f>
        <v>1413672.422</v>
      </c>
    </row>
    <row r="24" spans="1:7" ht="16.5" thickBot="1">
      <c r="C24" s="127"/>
    </row>
    <row r="25" spans="1:7" ht="21" thickBot="1">
      <c r="A25" s="226">
        <v>20</v>
      </c>
      <c r="B25" s="231" t="s">
        <v>387</v>
      </c>
      <c r="C25" s="128">
        <f>SUM(C3)+(C23)</f>
        <v>2259823.0120000001</v>
      </c>
    </row>
    <row r="26" spans="1:7" ht="15.75">
      <c r="B26" s="85"/>
      <c r="C26" s="129"/>
    </row>
    <row r="27" spans="1:7" ht="15.75">
      <c r="B27" s="85"/>
      <c r="C27" s="129"/>
    </row>
    <row r="28" spans="1:7" ht="15.75" thickBot="1">
      <c r="A28" s="227"/>
      <c r="B28" s="130"/>
      <c r="C28" s="131"/>
      <c r="D28" s="131"/>
      <c r="E28" s="131"/>
      <c r="F28" s="131"/>
      <c r="G28" s="131"/>
    </row>
    <row r="29" spans="1:7" ht="20.25">
      <c r="B29" s="228" t="s">
        <v>304</v>
      </c>
      <c r="C29" s="133"/>
      <c r="D29" s="134" t="s">
        <v>305</v>
      </c>
      <c r="E29" s="134" t="s">
        <v>306</v>
      </c>
      <c r="F29" s="134" t="s">
        <v>307</v>
      </c>
    </row>
    <row r="30" spans="1:7" s="119" customFormat="1">
      <c r="A30" s="225">
        <v>22</v>
      </c>
      <c r="B30" s="119" t="s">
        <v>308</v>
      </c>
      <c r="C30" s="125">
        <f>SUM(D30:F30)</f>
        <v>216650</v>
      </c>
      <c r="D30" s="124">
        <f>+'Spending 2018'!H16</f>
        <v>159500</v>
      </c>
      <c r="E30" s="124">
        <f>+'Spending 2018'!H47</f>
        <v>38100</v>
      </c>
      <c r="F30" s="124">
        <f>+'Spending 2018'!H61</f>
        <v>19050</v>
      </c>
      <c r="G30" s="120"/>
    </row>
    <row r="31" spans="1:7" s="119" customFormat="1">
      <c r="A31" s="225"/>
      <c r="C31" s="125"/>
      <c r="D31" s="124"/>
      <c r="E31" s="124"/>
      <c r="F31" s="124"/>
      <c r="G31" s="120"/>
    </row>
    <row r="32" spans="1:7" s="119" customFormat="1" ht="14.25">
      <c r="A32" s="225"/>
      <c r="C32" s="71"/>
      <c r="D32" s="124" t="s">
        <v>113</v>
      </c>
      <c r="E32" s="124" t="s">
        <v>100</v>
      </c>
      <c r="F32" s="124" t="s">
        <v>309</v>
      </c>
      <c r="G32" s="120"/>
    </row>
    <row r="33" spans="1:7" s="119" customFormat="1">
      <c r="A33" s="225">
        <v>23</v>
      </c>
      <c r="B33" s="119" t="s">
        <v>310</v>
      </c>
      <c r="C33" s="125">
        <f>SUM(D33:F33)</f>
        <v>433350</v>
      </c>
      <c r="D33" s="120">
        <f>+'Spending 2018'!H97</f>
        <v>25750</v>
      </c>
      <c r="E33" s="120">
        <f>+'Spending 2018'!H82</f>
        <v>407000</v>
      </c>
      <c r="F33" s="120">
        <f>+'Spending 2018'!H142</f>
        <v>600</v>
      </c>
      <c r="G33" s="120"/>
    </row>
    <row r="34" spans="1:7" s="119" customFormat="1">
      <c r="A34" s="225"/>
      <c r="C34" s="125"/>
      <c r="D34" s="120"/>
      <c r="E34" s="120"/>
      <c r="F34" s="120"/>
      <c r="G34" s="120"/>
    </row>
    <row r="35" spans="1:7" s="119" customFormat="1" ht="14.25">
      <c r="A35" s="225"/>
      <c r="C35" s="71"/>
      <c r="D35" s="124" t="s">
        <v>274</v>
      </c>
      <c r="E35" s="124" t="s">
        <v>119</v>
      </c>
      <c r="F35" s="124" t="s">
        <v>115</v>
      </c>
      <c r="G35" s="120"/>
    </row>
    <row r="36" spans="1:7" s="119" customFormat="1">
      <c r="A36" s="225">
        <v>24</v>
      </c>
      <c r="B36" s="119" t="s">
        <v>116</v>
      </c>
      <c r="C36" s="125">
        <f>SUM(D36:F36)</f>
        <v>203076</v>
      </c>
      <c r="D36" s="124">
        <f>+'Sewer _ Trash'!D42</f>
        <v>196276</v>
      </c>
      <c r="E36" s="124">
        <f>+'Spending 2018'!H127</f>
        <v>2600</v>
      </c>
      <c r="F36" s="124">
        <f>+'Spending 2018'!H118</f>
        <v>4200</v>
      </c>
      <c r="G36" s="120"/>
    </row>
    <row r="37" spans="1:7" s="119" customFormat="1">
      <c r="A37" s="225">
        <v>26</v>
      </c>
      <c r="B37" s="119" t="s">
        <v>311</v>
      </c>
      <c r="C37" s="125">
        <f>+'Sewer _ Trash'!C16</f>
        <v>161368</v>
      </c>
      <c r="D37" s="120"/>
      <c r="E37" s="120"/>
      <c r="F37" s="120"/>
      <c r="G37" s="120"/>
    </row>
    <row r="38" spans="1:7" s="119" customFormat="1">
      <c r="A38" s="225">
        <v>27</v>
      </c>
      <c r="B38" s="119" t="s">
        <v>281</v>
      </c>
      <c r="C38" s="125">
        <f>SUM('Spending 2018'!H157,'Spending 2018'!H174,'Spending 2018'!H190,'Spending 2018'!H197,'Spending 2018'!H214,'Spending 2018'!H219)</f>
        <v>173125</v>
      </c>
      <c r="D38" s="120"/>
      <c r="E38" s="120"/>
      <c r="F38" s="120"/>
      <c r="G38" s="120"/>
    </row>
    <row r="39" spans="1:7" s="119" customFormat="1">
      <c r="A39" s="225">
        <v>28</v>
      </c>
      <c r="B39" s="119" t="s">
        <v>312</v>
      </c>
      <c r="C39" s="125">
        <v>0</v>
      </c>
      <c r="D39" s="120"/>
      <c r="E39" s="120"/>
      <c r="F39" s="120"/>
      <c r="G39" s="120"/>
    </row>
    <row r="40" spans="1:7" s="119" customFormat="1" ht="14.25">
      <c r="A40" s="225"/>
      <c r="C40" s="71"/>
      <c r="D40" s="124" t="s">
        <v>131</v>
      </c>
      <c r="E40" s="124" t="s">
        <v>133</v>
      </c>
      <c r="F40" s="120"/>
      <c r="G40" s="120"/>
    </row>
    <row r="41" spans="1:7" s="119" customFormat="1">
      <c r="A41" s="225">
        <v>29</v>
      </c>
      <c r="B41" s="119" t="s">
        <v>313</v>
      </c>
      <c r="C41" s="125">
        <f>SUM(D41:E41)</f>
        <v>46985</v>
      </c>
      <c r="D41" s="132">
        <f>+'Spending 2018'!H232</f>
        <v>8500</v>
      </c>
      <c r="E41" s="132">
        <f>+'Spending 2018'!H245</f>
        <v>38485</v>
      </c>
      <c r="F41" s="120"/>
      <c r="G41" s="120"/>
    </row>
    <row r="42" spans="1:7" s="119" customFormat="1">
      <c r="A42" s="225"/>
      <c r="C42" s="125"/>
      <c r="D42" s="132"/>
      <c r="E42" s="132"/>
      <c r="F42" s="120"/>
      <c r="G42" s="120"/>
    </row>
    <row r="43" spans="1:7" s="119" customFormat="1" ht="14.25">
      <c r="A43" s="225"/>
      <c r="C43" s="71"/>
      <c r="D43" s="132" t="s">
        <v>314</v>
      </c>
      <c r="E43" s="124" t="s">
        <v>88</v>
      </c>
      <c r="F43" s="120"/>
    </row>
    <row r="44" spans="1:7" s="119" customFormat="1">
      <c r="A44" s="225">
        <v>32</v>
      </c>
      <c r="B44" s="119" t="s">
        <v>315</v>
      </c>
      <c r="C44" s="125">
        <f>SUM(D44:E44)</f>
        <v>9600</v>
      </c>
      <c r="D44" s="124">
        <f>+'Spending 2018'!H288</f>
        <v>9100</v>
      </c>
      <c r="E44" s="132">
        <f>+'Spending 2018'!H275</f>
        <v>500</v>
      </c>
      <c r="F44" s="120"/>
    </row>
    <row r="45" spans="1:7" s="119" customFormat="1">
      <c r="A45" s="225"/>
      <c r="C45" s="125"/>
      <c r="D45" s="124"/>
      <c r="E45" s="124"/>
      <c r="F45" s="132"/>
      <c r="G45" s="120"/>
    </row>
    <row r="46" spans="1:7" s="119" customFormat="1" ht="14.25">
      <c r="A46" s="225"/>
      <c r="C46" s="71"/>
      <c r="D46" s="124" t="s">
        <v>141</v>
      </c>
      <c r="E46" s="124" t="s">
        <v>163</v>
      </c>
      <c r="F46" s="124" t="s">
        <v>316</v>
      </c>
      <c r="G46" s="120"/>
    </row>
    <row r="47" spans="1:7" s="119" customFormat="1">
      <c r="A47" s="225">
        <v>33</v>
      </c>
      <c r="B47" s="119" t="s">
        <v>317</v>
      </c>
      <c r="C47" s="125">
        <f>SUM(D47:F47)</f>
        <v>131532</v>
      </c>
      <c r="D47" s="124">
        <f>+'Spending 2018'!H276</f>
        <v>24872</v>
      </c>
      <c r="E47" s="124">
        <f>SUM('Spending 2018'!H284,'Spending 2018'!H285,'Spending 2018'!H286,'Spending 2018'!H289,'Spending 2018'!H290)</f>
        <v>76075</v>
      </c>
      <c r="F47" s="124">
        <v>30585</v>
      </c>
      <c r="G47" s="120"/>
    </row>
    <row r="48" spans="1:7" ht="16.5" thickBot="1">
      <c r="C48" s="127"/>
    </row>
    <row r="49" spans="1:3" ht="16.5" thickBot="1">
      <c r="A49" s="226">
        <v>34</v>
      </c>
      <c r="B49" s="85" t="s">
        <v>318</v>
      </c>
      <c r="C49" s="135">
        <f>SUM(C30:C47)</f>
        <v>1375686</v>
      </c>
    </row>
  </sheetData>
  <phoneticPr fontId="3" type="noConversion"/>
  <pageMargins left="0.5" right="0.6875" top="1.5" bottom="0.5" header="0.5" footer="0.5"/>
  <pageSetup firstPageNumber="0" orientation="landscape" r:id="rId1"/>
  <headerFooter alignWithMargins="0">
    <oddHeader>&amp;C&amp;"Arial,Bold"&amp;18PAXTANG BOROUGH
BUDGET 2018
SCHEDULE A</oddHeader>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Layout" zoomScaleNormal="100" workbookViewId="0">
      <selection activeCell="D9" sqref="A1:D9"/>
    </sheetView>
  </sheetViews>
  <sheetFormatPr defaultRowHeight="12.75"/>
  <cols>
    <col min="1" max="1" width="16.140625" customWidth="1"/>
    <col min="2" max="4" width="16.140625" style="209" customWidth="1"/>
    <col min="5" max="6" width="8.42578125" customWidth="1"/>
    <col min="7" max="7" width="12.85546875" customWidth="1"/>
    <col min="8" max="9" width="8.42578125" customWidth="1"/>
    <col min="10" max="10" width="12.85546875" customWidth="1"/>
    <col min="11" max="11" width="8.42578125" customWidth="1"/>
    <col min="12" max="12" width="10.85546875" customWidth="1"/>
    <col min="13" max="13" width="13.140625" customWidth="1"/>
    <col min="14" max="14" width="6.85546875" bestFit="1" customWidth="1"/>
    <col min="15" max="15" width="6.85546875" customWidth="1"/>
    <col min="16" max="16" width="6.85546875" style="209" customWidth="1"/>
    <col min="17" max="17" width="8.5703125" style="209" customWidth="1"/>
    <col min="18" max="18" width="11.7109375" style="209" customWidth="1"/>
    <col min="19" max="19" width="10.42578125" customWidth="1"/>
    <col min="20" max="20" width="9.28515625" customWidth="1"/>
    <col min="21" max="21" width="12.140625" customWidth="1"/>
    <col min="22" max="22" width="8.140625" customWidth="1"/>
    <col min="23" max="23" width="8.85546875" customWidth="1"/>
    <col min="24" max="24" width="12.140625" customWidth="1"/>
    <col min="25" max="25" width="6.85546875" customWidth="1"/>
    <col min="26" max="26" width="8.7109375" customWidth="1"/>
    <col min="27" max="27" width="13.28515625" customWidth="1"/>
    <col min="28" max="28" width="7.7109375" customWidth="1"/>
    <col min="29" max="29" width="8.42578125" customWidth="1"/>
    <col min="30" max="30" width="14" customWidth="1"/>
    <col min="31" max="31" width="8" customWidth="1"/>
    <col min="32" max="32" width="8.42578125" customWidth="1"/>
    <col min="33" max="33" width="13.42578125" customWidth="1"/>
    <col min="34" max="34" width="7.5703125" customWidth="1"/>
    <col min="35" max="35" width="8.42578125" customWidth="1"/>
    <col min="36" max="36" width="13.42578125" customWidth="1"/>
    <col min="38" max="38" width="9.85546875" bestFit="1" customWidth="1"/>
  </cols>
  <sheetData>
    <row r="1" spans="1:40">
      <c r="A1" t="s">
        <v>319</v>
      </c>
      <c r="B1" s="76"/>
      <c r="C1" s="89">
        <v>2018</v>
      </c>
      <c r="D1" s="221">
        <v>64202800</v>
      </c>
      <c r="E1" s="76"/>
      <c r="F1" s="89">
        <v>2017</v>
      </c>
      <c r="G1" s="221">
        <v>64241100</v>
      </c>
      <c r="H1" s="76"/>
      <c r="I1" s="89">
        <v>2016</v>
      </c>
      <c r="J1" s="221">
        <v>64766900</v>
      </c>
      <c r="K1" s="76"/>
      <c r="L1" s="89">
        <v>2015</v>
      </c>
      <c r="M1" s="221">
        <v>64985800</v>
      </c>
      <c r="N1" s="208"/>
      <c r="P1" s="76"/>
      <c r="Q1" s="96">
        <v>2014</v>
      </c>
      <c r="R1" s="208">
        <v>65122100</v>
      </c>
      <c r="S1" s="76"/>
      <c r="T1" s="96">
        <v>2013</v>
      </c>
      <c r="U1" s="144">
        <v>64604600</v>
      </c>
      <c r="V1" s="69"/>
      <c r="W1" s="96">
        <v>2012</v>
      </c>
      <c r="X1" s="144">
        <v>64510000</v>
      </c>
      <c r="Y1" s="33"/>
      <c r="Z1" s="16">
        <v>2011</v>
      </c>
      <c r="AA1" s="32">
        <v>64424000</v>
      </c>
      <c r="AC1" s="16">
        <v>2010</v>
      </c>
      <c r="AD1" s="32">
        <v>65011300</v>
      </c>
    </row>
    <row r="2" spans="1:40">
      <c r="B2" s="69"/>
      <c r="C2" s="69"/>
      <c r="D2" s="69"/>
      <c r="E2" s="69"/>
      <c r="F2" s="69"/>
      <c r="G2" s="69"/>
      <c r="H2" s="69"/>
      <c r="I2" s="69"/>
      <c r="J2" s="69"/>
      <c r="K2" s="69"/>
      <c r="L2" s="69"/>
      <c r="M2" s="69"/>
      <c r="N2" s="144"/>
      <c r="P2" s="69"/>
      <c r="Q2" s="96"/>
      <c r="R2" s="144"/>
      <c r="S2" s="69"/>
      <c r="T2" s="96"/>
      <c r="U2" s="144"/>
      <c r="V2" s="33"/>
      <c r="W2" s="16"/>
      <c r="X2" s="32"/>
      <c r="Z2" s="16"/>
      <c r="AA2" s="32"/>
      <c r="AC2" s="16"/>
      <c r="AD2" s="32"/>
    </row>
    <row r="3" spans="1:40">
      <c r="B3" s="76"/>
      <c r="C3" s="76"/>
      <c r="D3" s="76"/>
      <c r="E3" s="76"/>
      <c r="F3" s="76"/>
      <c r="G3" s="76"/>
      <c r="H3" s="76"/>
      <c r="I3" s="76"/>
      <c r="J3" s="76"/>
      <c r="K3" s="76"/>
      <c r="L3" s="76"/>
      <c r="M3" s="76"/>
      <c r="N3" s="76"/>
      <c r="P3" s="76"/>
      <c r="Q3" s="76"/>
      <c r="R3" s="76"/>
      <c r="S3" s="76"/>
      <c r="T3" s="76"/>
      <c r="U3" s="76"/>
    </row>
    <row r="4" spans="1:40">
      <c r="B4" s="76"/>
      <c r="C4" s="76"/>
      <c r="D4" s="76"/>
      <c r="E4" s="76"/>
      <c r="F4" s="76"/>
      <c r="G4" s="76"/>
      <c r="H4" s="76"/>
      <c r="I4" s="76"/>
      <c r="J4" s="76"/>
      <c r="K4" s="76"/>
      <c r="L4" s="76"/>
      <c r="M4" s="76"/>
      <c r="N4" s="76"/>
      <c r="P4" s="76"/>
      <c r="Q4" s="97"/>
      <c r="R4" s="76"/>
      <c r="S4" s="76"/>
      <c r="T4" s="97"/>
      <c r="U4" s="76"/>
      <c r="V4" s="89"/>
      <c r="W4" s="97"/>
      <c r="X4" s="76"/>
      <c r="Y4" s="6"/>
      <c r="Z4" s="67"/>
      <c r="AB4" s="6"/>
      <c r="AC4" s="325" t="s">
        <v>18</v>
      </c>
      <c r="AD4" s="325"/>
    </row>
    <row r="5" spans="1:40">
      <c r="B5" s="76"/>
      <c r="C5" s="136" t="s">
        <v>320</v>
      </c>
      <c r="D5" s="136" t="s">
        <v>270</v>
      </c>
      <c r="E5" s="76"/>
      <c r="F5" s="136" t="s">
        <v>320</v>
      </c>
      <c r="G5" s="136" t="s">
        <v>270</v>
      </c>
      <c r="H5" s="76"/>
      <c r="I5" s="136" t="s">
        <v>320</v>
      </c>
      <c r="J5" s="136" t="s">
        <v>270</v>
      </c>
      <c r="K5" s="76"/>
      <c r="L5" s="136" t="s">
        <v>320</v>
      </c>
      <c r="M5" s="136" t="s">
        <v>270</v>
      </c>
      <c r="N5" s="136"/>
      <c r="P5" s="136"/>
      <c r="Q5" s="136" t="s">
        <v>320</v>
      </c>
      <c r="R5" s="136" t="s">
        <v>270</v>
      </c>
      <c r="S5" s="76"/>
      <c r="T5" s="136" t="s">
        <v>320</v>
      </c>
      <c r="U5" s="136" t="s">
        <v>270</v>
      </c>
      <c r="V5" s="136"/>
      <c r="W5" s="136" t="s">
        <v>320</v>
      </c>
      <c r="X5" s="136" t="s">
        <v>270</v>
      </c>
      <c r="Y5" s="34"/>
      <c r="Z5" s="34" t="s">
        <v>320</v>
      </c>
      <c r="AA5" s="34" t="s">
        <v>270</v>
      </c>
      <c r="AB5" s="34"/>
      <c r="AC5" s="34" t="s">
        <v>320</v>
      </c>
      <c r="AD5" s="34" t="s">
        <v>270</v>
      </c>
    </row>
    <row r="6" spans="1:40">
      <c r="A6" s="35" t="s">
        <v>321</v>
      </c>
      <c r="B6" s="76"/>
      <c r="C6" s="83">
        <v>10.1</v>
      </c>
      <c r="D6" s="170">
        <f>SUM(D1)*(0.0101)</f>
        <v>648448.28</v>
      </c>
      <c r="E6" s="76"/>
      <c r="F6" s="83">
        <v>10.1</v>
      </c>
      <c r="G6" s="170">
        <f>SUM(G1)*(0.0101)</f>
        <v>648835.11</v>
      </c>
      <c r="H6" s="76"/>
      <c r="I6" s="83">
        <v>10.1</v>
      </c>
      <c r="J6" s="170">
        <f>SUM(J1)*(0.0101)</f>
        <v>654145.68999999994</v>
      </c>
      <c r="K6" s="76"/>
      <c r="L6" s="83">
        <v>10.1</v>
      </c>
      <c r="M6" s="170">
        <f>SUM(M1)*(0.0101)</f>
        <v>656356.57999999996</v>
      </c>
      <c r="N6" s="170"/>
      <c r="P6" s="170"/>
      <c r="Q6" s="83">
        <v>10.1</v>
      </c>
      <c r="R6" s="170">
        <f>SUM(R1)*(0.0101)</f>
        <v>657733.21</v>
      </c>
      <c r="S6" s="76"/>
      <c r="T6" s="83">
        <v>9.6</v>
      </c>
      <c r="U6" s="170">
        <f>SUM(U1)*(0.0096)</f>
        <v>620204.15999999992</v>
      </c>
      <c r="V6" s="76"/>
      <c r="W6" s="83">
        <v>9.6</v>
      </c>
      <c r="X6" s="170">
        <f>SUM(X1)*(0.0096)</f>
        <v>619296</v>
      </c>
      <c r="Y6" s="5"/>
      <c r="Z6" s="36">
        <v>9.6</v>
      </c>
      <c r="AA6" s="173">
        <f>SUM(AA1)*(0.0096)</f>
        <v>618470.39999999991</v>
      </c>
      <c r="AB6" s="5"/>
      <c r="AC6" s="36">
        <v>9.6</v>
      </c>
      <c r="AD6" s="173">
        <f>SUM(AD1)*0.0096</f>
        <v>624108.48</v>
      </c>
      <c r="AN6" t="s">
        <v>18</v>
      </c>
    </row>
    <row r="7" spans="1:40">
      <c r="A7" s="35" t="s">
        <v>322</v>
      </c>
      <c r="B7" s="76"/>
      <c r="C7" s="76">
        <v>0.75</v>
      </c>
      <c r="D7" s="170">
        <f>SUM($J$1)*0.00075</f>
        <v>48575.175000000003</v>
      </c>
      <c r="E7" s="76"/>
      <c r="F7" s="76">
        <v>0.75</v>
      </c>
      <c r="G7" s="170">
        <f>SUM($J$1)*0.00075</f>
        <v>48575.175000000003</v>
      </c>
      <c r="H7" s="76"/>
      <c r="I7" s="76">
        <v>0.75</v>
      </c>
      <c r="J7" s="170">
        <f>SUM($J$1)*0.00075</f>
        <v>48575.175000000003</v>
      </c>
      <c r="K7" s="76"/>
      <c r="L7" s="76">
        <v>0.75</v>
      </c>
      <c r="M7" s="170">
        <f>SUM(M1)*0.00075</f>
        <v>48739.35</v>
      </c>
      <c r="N7" s="170"/>
      <c r="P7" s="170"/>
      <c r="Q7" s="76">
        <v>0.75</v>
      </c>
      <c r="R7" s="170">
        <f>SUM($R$1)*0.00075</f>
        <v>48841.575000000004</v>
      </c>
      <c r="S7" s="76"/>
      <c r="T7" s="76">
        <v>0.75</v>
      </c>
      <c r="U7" s="170">
        <f>SUM($U$1)*0.00075</f>
        <v>48453.450000000004</v>
      </c>
      <c r="V7" s="76"/>
      <c r="W7" s="76">
        <v>0.75</v>
      </c>
      <c r="X7" s="170">
        <f>SUM($X$1)*0.00075</f>
        <v>48382.5</v>
      </c>
      <c r="Y7" s="5"/>
      <c r="Z7" s="5">
        <v>0.75</v>
      </c>
      <c r="AA7" s="173">
        <f>SUM($AA$1)*0.00075</f>
        <v>48318</v>
      </c>
      <c r="AB7" s="5"/>
      <c r="AC7" s="5">
        <v>0.75</v>
      </c>
      <c r="AD7" s="173">
        <f>SUM($AD$1)*0.00075</f>
        <v>48758.474999999999</v>
      </c>
    </row>
    <row r="8" spans="1:40" ht="13.5" thickBot="1">
      <c r="A8" s="35" t="s">
        <v>323</v>
      </c>
      <c r="B8" s="76"/>
      <c r="C8" s="83">
        <v>0.38</v>
      </c>
      <c r="D8" s="170">
        <f>SUM($J$1)*0.00038</f>
        <v>24611.422000000002</v>
      </c>
      <c r="E8" s="76"/>
      <c r="F8" s="83">
        <v>0.38</v>
      </c>
      <c r="G8" s="170">
        <f>SUM($J$1)*0.00038</f>
        <v>24611.422000000002</v>
      </c>
      <c r="H8" s="76"/>
      <c r="I8" s="83">
        <v>0.38</v>
      </c>
      <c r="J8" s="170">
        <f>SUM($J$1)*0.00038</f>
        <v>24611.422000000002</v>
      </c>
      <c r="K8" s="76"/>
      <c r="L8" s="83">
        <v>0.38</v>
      </c>
      <c r="M8" s="170">
        <f>SUM($M$1)*0.00038</f>
        <v>24694.604000000003</v>
      </c>
      <c r="N8" s="170"/>
      <c r="P8" s="170"/>
      <c r="Q8" s="83">
        <v>0.38</v>
      </c>
      <c r="R8" s="170">
        <f>SUM($R$1)*0.00038</f>
        <v>24746.398000000001</v>
      </c>
      <c r="S8" s="76"/>
      <c r="T8" s="83">
        <v>0.38</v>
      </c>
      <c r="U8" s="170">
        <f>SUM($U$1)*0.00038</f>
        <v>24549.748</v>
      </c>
      <c r="V8" s="138"/>
      <c r="W8" s="83">
        <v>0.38</v>
      </c>
      <c r="X8" s="170">
        <f>SUM($X$1)*0.00038</f>
        <v>24513.800000000003</v>
      </c>
      <c r="Y8" s="39"/>
      <c r="Z8" s="36">
        <v>0.38</v>
      </c>
      <c r="AA8" s="173">
        <f>SUM($AA$1)*0.00038</f>
        <v>24481.120000000003</v>
      </c>
      <c r="AB8" s="5"/>
      <c r="AC8" s="36">
        <v>0.38</v>
      </c>
      <c r="AD8" s="173">
        <f>SUM($AD$1)*0.00038</f>
        <v>24704.294000000002</v>
      </c>
    </row>
    <row r="9" spans="1:40">
      <c r="A9" s="35" t="s">
        <v>324</v>
      </c>
      <c r="B9" s="76"/>
      <c r="C9" s="140">
        <f>SUM(C6:C8)</f>
        <v>11.23</v>
      </c>
      <c r="D9" s="171">
        <f>SUM(D6:D8)</f>
        <v>721634.87700000009</v>
      </c>
      <c r="E9" s="76"/>
      <c r="F9" s="140">
        <f>SUM(F6:F8)</f>
        <v>11.23</v>
      </c>
      <c r="G9" s="171">
        <f>SUM(G6:G8)</f>
        <v>722021.70700000005</v>
      </c>
      <c r="H9" s="76"/>
      <c r="I9" s="140">
        <f>SUM(I6:I8)</f>
        <v>11.23</v>
      </c>
      <c r="J9" s="171">
        <f>SUM(J6:J8)</f>
        <v>727332.28700000001</v>
      </c>
      <c r="K9" s="76"/>
      <c r="L9" s="140">
        <f>SUM(L6:L8)</f>
        <v>11.23</v>
      </c>
      <c r="M9" s="171">
        <f>SUM(M6:M8)</f>
        <v>729790.53399999999</v>
      </c>
      <c r="N9" s="291"/>
      <c r="P9" s="171"/>
      <c r="Q9" s="140">
        <f>SUM(Q6:Q8)</f>
        <v>11.23</v>
      </c>
      <c r="R9" s="171">
        <f>SUM(R6:R8)</f>
        <v>731321.18299999996</v>
      </c>
      <c r="S9" s="76"/>
      <c r="T9" s="140">
        <f>SUM(T6:T8)</f>
        <v>10.73</v>
      </c>
      <c r="U9" s="171">
        <f>SUM(U6:U8)</f>
        <v>693207.35799999989</v>
      </c>
      <c r="V9" s="139"/>
      <c r="W9" s="140">
        <f>SUM(W6:W8)</f>
        <v>10.73</v>
      </c>
      <c r="X9" s="171">
        <f>SUM(X6:X8)</f>
        <v>692192.3</v>
      </c>
      <c r="Y9" s="41"/>
      <c r="Z9" s="40">
        <f>SUM(Z6:Z8)</f>
        <v>10.73</v>
      </c>
      <c r="AA9" s="174">
        <f>SUM(AA6:AA8)</f>
        <v>691269.5199999999</v>
      </c>
      <c r="AB9" s="38"/>
      <c r="AC9" s="40">
        <f>SUM(AC6:AC8)</f>
        <v>10.73</v>
      </c>
      <c r="AD9" s="174">
        <f>SUM(AD6:AD8)</f>
        <v>697571.24899999995</v>
      </c>
    </row>
    <row r="10" spans="1:40">
      <c r="B10" s="76"/>
      <c r="C10" s="76"/>
      <c r="D10" s="76"/>
      <c r="E10" s="76"/>
      <c r="F10" s="76"/>
      <c r="G10" s="76"/>
      <c r="H10" s="76"/>
      <c r="I10" s="76"/>
      <c r="J10" s="76"/>
      <c r="K10" s="76"/>
      <c r="L10" s="76"/>
      <c r="M10" s="76"/>
      <c r="N10" s="172"/>
      <c r="P10" s="76"/>
      <c r="Q10" s="76"/>
      <c r="R10" s="172"/>
      <c r="S10" s="76"/>
      <c r="T10" s="76"/>
      <c r="U10" s="172"/>
      <c r="V10" s="5"/>
      <c r="W10" s="5"/>
      <c r="X10" s="5"/>
      <c r="Y10" s="5"/>
      <c r="Z10" s="5"/>
      <c r="AA10" s="5"/>
      <c r="AB10" s="5"/>
      <c r="AC10" s="5"/>
      <c r="AD10" s="5"/>
    </row>
    <row r="11" spans="1:40">
      <c r="B11" s="136" t="s">
        <v>325</v>
      </c>
      <c r="C11" s="136"/>
      <c r="D11" s="136"/>
      <c r="E11" s="136" t="s">
        <v>325</v>
      </c>
      <c r="F11" s="136"/>
      <c r="G11" s="136"/>
      <c r="H11" s="136" t="s">
        <v>325</v>
      </c>
      <c r="I11" s="136"/>
      <c r="J11" s="136"/>
      <c r="K11" s="136" t="s">
        <v>325</v>
      </c>
      <c r="L11" s="136"/>
      <c r="M11" s="136"/>
      <c r="N11" s="172"/>
      <c r="P11" s="136" t="s">
        <v>325</v>
      </c>
      <c r="Q11" s="76"/>
      <c r="R11" s="172"/>
      <c r="S11" s="136" t="s">
        <v>325</v>
      </c>
      <c r="T11" s="76"/>
      <c r="U11" s="172"/>
      <c r="V11" s="136" t="s">
        <v>325</v>
      </c>
      <c r="W11" s="76"/>
      <c r="X11" s="76"/>
      <c r="Y11" s="42" t="s">
        <v>325</v>
      </c>
      <c r="Z11" s="5"/>
      <c r="AA11" s="5"/>
      <c r="AB11" s="42" t="s">
        <v>325</v>
      </c>
      <c r="AC11" s="5"/>
      <c r="AD11" s="5"/>
    </row>
    <row r="12" spans="1:40">
      <c r="A12" s="35" t="s">
        <v>326</v>
      </c>
      <c r="B12" s="136"/>
      <c r="C12" s="136"/>
      <c r="D12" s="136"/>
      <c r="E12" s="136"/>
      <c r="F12" s="136"/>
      <c r="G12" s="136"/>
      <c r="H12" s="136"/>
      <c r="I12" s="136"/>
      <c r="J12" s="136"/>
      <c r="K12" s="136"/>
      <c r="L12" s="136"/>
      <c r="M12" s="136"/>
      <c r="N12" s="172"/>
      <c r="P12" s="136"/>
      <c r="Q12" s="76"/>
      <c r="R12" s="172"/>
      <c r="S12" s="136"/>
      <c r="T12" s="76"/>
      <c r="U12" s="172"/>
      <c r="V12" s="136"/>
      <c r="W12" s="76"/>
      <c r="X12" s="76"/>
      <c r="Y12" s="42"/>
      <c r="Z12" s="5"/>
      <c r="AA12" s="5"/>
      <c r="AB12" s="42"/>
      <c r="AC12" s="5"/>
      <c r="AD12" s="5"/>
    </row>
    <row r="13" spans="1:40">
      <c r="A13" s="35" t="s">
        <v>273</v>
      </c>
      <c r="B13" s="69">
        <v>655</v>
      </c>
      <c r="C13" s="170">
        <v>250</v>
      </c>
      <c r="D13" s="170">
        <f>(C13*B13)</f>
        <v>163750</v>
      </c>
      <c r="E13" s="69">
        <v>655</v>
      </c>
      <c r="F13" s="170">
        <v>200</v>
      </c>
      <c r="G13" s="170">
        <f>(F13*E13)</f>
        <v>131000</v>
      </c>
      <c r="H13" s="69">
        <v>670</v>
      </c>
      <c r="I13" s="170">
        <v>100</v>
      </c>
      <c r="J13" s="170">
        <f>(I13*H13)</f>
        <v>67000</v>
      </c>
      <c r="K13" s="69">
        <v>670</v>
      </c>
      <c r="L13" s="170">
        <v>100</v>
      </c>
      <c r="M13" s="170">
        <f>(L13*K13)</f>
        <v>67000</v>
      </c>
      <c r="N13" s="170"/>
      <c r="P13" s="69">
        <v>670</v>
      </c>
      <c r="Q13" s="170">
        <v>100</v>
      </c>
      <c r="R13" s="170">
        <f>(Q13*P13)</f>
        <v>67000</v>
      </c>
      <c r="S13" s="69">
        <v>670</v>
      </c>
      <c r="T13" s="170">
        <v>80</v>
      </c>
      <c r="U13" s="170">
        <f>(T13*S13)</f>
        <v>53600</v>
      </c>
      <c r="V13" s="69">
        <v>670</v>
      </c>
      <c r="W13" s="170">
        <v>80</v>
      </c>
      <c r="X13" s="170">
        <f>(W13*V13)</f>
        <v>53600</v>
      </c>
      <c r="Y13" s="69">
        <v>670</v>
      </c>
      <c r="Z13" s="173">
        <v>50</v>
      </c>
      <c r="AA13" s="173">
        <f>(Z13*Y13)</f>
        <v>33500</v>
      </c>
      <c r="AB13" s="43">
        <v>672</v>
      </c>
      <c r="AC13" s="173">
        <v>50</v>
      </c>
      <c r="AD13" s="173">
        <f>+AB13*AC13</f>
        <v>33600</v>
      </c>
    </row>
    <row r="14" spans="1:40" ht="13.5" thickBot="1">
      <c r="A14" s="35" t="s">
        <v>327</v>
      </c>
      <c r="B14" s="70">
        <v>710</v>
      </c>
      <c r="C14" s="175">
        <v>275</v>
      </c>
      <c r="D14" s="170">
        <f>(C14*B14)</f>
        <v>195250</v>
      </c>
      <c r="E14" s="70">
        <v>710</v>
      </c>
      <c r="F14" s="175">
        <v>275</v>
      </c>
      <c r="G14" s="170">
        <f>(F14*E14)</f>
        <v>195250</v>
      </c>
      <c r="H14" s="70">
        <v>710</v>
      </c>
      <c r="I14" s="175">
        <v>250</v>
      </c>
      <c r="J14" s="170">
        <f>(I14*H14)</f>
        <v>177500</v>
      </c>
      <c r="K14" s="70">
        <v>710</v>
      </c>
      <c r="L14" s="175">
        <v>250</v>
      </c>
      <c r="M14" s="170">
        <f>(L14*K14)</f>
        <v>177500</v>
      </c>
      <c r="N14" s="170"/>
      <c r="P14" s="70">
        <v>710</v>
      </c>
      <c r="Q14" s="175">
        <v>250</v>
      </c>
      <c r="R14" s="170">
        <f>(Q14*K14)</f>
        <v>177500</v>
      </c>
      <c r="S14" s="70">
        <v>710</v>
      </c>
      <c r="T14" s="175">
        <v>250</v>
      </c>
      <c r="U14" s="170">
        <f>(T14*S14)</f>
        <v>177500</v>
      </c>
      <c r="V14" s="70">
        <v>710</v>
      </c>
      <c r="W14" s="175">
        <v>250</v>
      </c>
      <c r="X14" s="170">
        <f>(W14*V14)</f>
        <v>177500</v>
      </c>
      <c r="Y14" s="70">
        <v>710</v>
      </c>
      <c r="Z14" s="176">
        <v>230</v>
      </c>
      <c r="AA14" s="173">
        <f>(Z14*Y14)</f>
        <v>163300</v>
      </c>
      <c r="AB14" s="44">
        <v>710</v>
      </c>
      <c r="AC14" s="176">
        <v>230</v>
      </c>
      <c r="AD14" s="176">
        <f>+AB14*AC14</f>
        <v>163300</v>
      </c>
    </row>
    <row r="15" spans="1:40">
      <c r="B15" s="137"/>
      <c r="C15" s="170">
        <f>SUM(C13:C14)</f>
        <v>525</v>
      </c>
      <c r="D15" s="190">
        <f>SUM(D13:D14)</f>
        <v>359000</v>
      </c>
      <c r="E15" s="137"/>
      <c r="F15" s="170">
        <f>SUM(F13:F14)</f>
        <v>475</v>
      </c>
      <c r="G15" s="190">
        <f>SUM(G13:G14)</f>
        <v>326250</v>
      </c>
      <c r="H15" s="137"/>
      <c r="I15" s="170">
        <f>SUM(I13:I14)</f>
        <v>350</v>
      </c>
      <c r="J15" s="190">
        <f>SUM(J13:J14)</f>
        <v>244500</v>
      </c>
      <c r="K15" s="137"/>
      <c r="L15" s="170">
        <f>SUM(L13:L14)</f>
        <v>350</v>
      </c>
      <c r="M15" s="190">
        <f>SUM(M13:M14)</f>
        <v>244500</v>
      </c>
      <c r="N15" s="170"/>
      <c r="P15" s="137"/>
      <c r="Q15" s="170">
        <f>SUM(Q13:Q14)</f>
        <v>350</v>
      </c>
      <c r="R15" s="190">
        <f>SUM(R13:R14)</f>
        <v>244500</v>
      </c>
      <c r="S15" s="137"/>
      <c r="T15" s="170">
        <f>SUM(T13:T14)</f>
        <v>330</v>
      </c>
      <c r="U15" s="170">
        <f>SUM(U13:U14)</f>
        <v>231100</v>
      </c>
      <c r="V15" s="137"/>
      <c r="W15" s="170">
        <f>SUM(W13:W14)</f>
        <v>330</v>
      </c>
      <c r="X15" s="170">
        <f>SUM(X13:X14)</f>
        <v>231100</v>
      </c>
      <c r="Y15" s="37"/>
      <c r="Z15" s="173">
        <f>SUM(Z13:Z14)</f>
        <v>280</v>
      </c>
      <c r="AA15" s="173">
        <f>SUM(AA13:AA14)</f>
        <v>196800</v>
      </c>
      <c r="AB15" s="37"/>
      <c r="AC15" s="173">
        <f>SUM(AC13:AC14)</f>
        <v>280</v>
      </c>
      <c r="AD15" s="173">
        <f>SUM(AD13:AD14)</f>
        <v>196900</v>
      </c>
    </row>
    <row r="16" spans="1:40">
      <c r="AH16" s="76"/>
      <c r="AI16" s="76"/>
      <c r="AJ16" s="76"/>
    </row>
    <row r="19" spans="29:36">
      <c r="AG19" s="45"/>
      <c r="AJ19" s="45"/>
    </row>
    <row r="20" spans="29:36">
      <c r="AC20" s="37"/>
      <c r="AF20" s="37"/>
      <c r="AI20" s="37"/>
      <c r="AJ20" s="170"/>
    </row>
    <row r="21" spans="29:36">
      <c r="AD21" t="s">
        <v>18</v>
      </c>
      <c r="AH21" s="168"/>
      <c r="AJ21" s="170"/>
    </row>
    <row r="22" spans="29:36">
      <c r="AG22" s="46"/>
      <c r="AH22" s="168"/>
      <c r="AJ22" s="170"/>
    </row>
    <row r="23" spans="29:36">
      <c r="AJ23" s="169"/>
    </row>
    <row r="24" spans="29:36">
      <c r="AG24" s="46"/>
      <c r="AJ24" s="46"/>
    </row>
    <row r="25" spans="29:36">
      <c r="AD25" t="s">
        <v>18</v>
      </c>
      <c r="AG25" s="177"/>
      <c r="AJ25" s="167"/>
    </row>
  </sheetData>
  <mergeCells count="1">
    <mergeCell ref="AC4:AD4"/>
  </mergeCells>
  <phoneticPr fontId="3" type="noConversion"/>
  <pageMargins left="0.25" right="0.25" top="1.5" bottom="0.75" header="0.3" footer="0.3"/>
  <pageSetup firstPageNumber="0" orientation="landscape" r:id="rId1"/>
  <headerFooter alignWithMargins="0">
    <oddHeader>&amp;C&amp;"Arial,Bold"&amp;18PAXTANG BOROUGH
BUDGET 2016
MILLS</oddHeader>
    <oddFooter>&amp;C&amp;D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topLeftCell="A21" zoomScaleNormal="100" workbookViewId="0">
      <selection activeCell="K28" sqref="A1:L28"/>
    </sheetView>
  </sheetViews>
  <sheetFormatPr defaultColWidth="9.140625" defaultRowHeight="15"/>
  <cols>
    <col min="1" max="1" width="6.42578125" style="30" bestFit="1" customWidth="1"/>
    <col min="2" max="2" width="18.28515625" style="145" customWidth="1"/>
    <col min="3" max="3" width="18.5703125" style="145" bestFit="1" customWidth="1"/>
    <col min="4" max="4" width="15.140625" style="30" customWidth="1"/>
    <col min="5" max="5" width="5.28515625" style="30" bestFit="1" customWidth="1"/>
    <col min="6" max="6" width="9.140625" style="30"/>
    <col min="7" max="7" width="22" style="145" customWidth="1"/>
    <col min="8" max="8" width="17.140625" style="145" customWidth="1"/>
    <col min="9" max="9" width="3.5703125" style="145" customWidth="1"/>
    <col min="10" max="10" width="14.85546875" style="145" customWidth="1"/>
    <col min="11" max="11" width="21" style="145" customWidth="1"/>
    <col min="12" max="12" width="14" style="30" bestFit="1" customWidth="1"/>
    <col min="13" max="13" width="9.85546875" style="30" bestFit="1" customWidth="1"/>
    <col min="14" max="16384" width="9.140625" style="30"/>
  </cols>
  <sheetData>
    <row r="1" spans="1:12" s="115" customFormat="1" ht="26.25">
      <c r="A1" s="328" t="s">
        <v>370</v>
      </c>
      <c r="B1" s="328"/>
      <c r="C1" s="328"/>
      <c r="D1" s="328"/>
      <c r="E1" s="328"/>
      <c r="F1" s="328"/>
      <c r="G1" s="328"/>
      <c r="H1" s="328"/>
      <c r="I1" s="328"/>
      <c r="J1" s="328"/>
      <c r="K1" s="328"/>
      <c r="L1" s="328"/>
    </row>
    <row r="2" spans="1:12" s="115" customFormat="1" ht="15.75">
      <c r="B2" s="329" t="s">
        <v>328</v>
      </c>
      <c r="C2" s="329"/>
      <c r="G2" s="329" t="s">
        <v>329</v>
      </c>
      <c r="H2" s="329"/>
      <c r="I2" s="146"/>
      <c r="J2" s="147"/>
      <c r="K2" s="147"/>
    </row>
    <row r="3" spans="1:12" s="115" customFormat="1" ht="15.75">
      <c r="A3" s="292"/>
      <c r="B3" s="293"/>
      <c r="C3" s="293"/>
      <c r="D3" s="292"/>
      <c r="E3" s="294" t="s">
        <v>330</v>
      </c>
      <c r="F3" s="292" t="s">
        <v>479</v>
      </c>
      <c r="G3" s="293" t="s">
        <v>466</v>
      </c>
      <c r="H3" s="295" t="s">
        <v>465</v>
      </c>
      <c r="I3" s="293"/>
      <c r="J3" s="293"/>
      <c r="K3" s="293"/>
    </row>
    <row r="4" spans="1:12" s="115" customFormat="1" ht="15.75">
      <c r="A4" s="292"/>
      <c r="B4" s="296" t="s">
        <v>468</v>
      </c>
      <c r="C4" s="296" t="s">
        <v>480</v>
      </c>
      <c r="D4" s="292" t="s">
        <v>469</v>
      </c>
      <c r="E4" s="297" t="s">
        <v>332</v>
      </c>
      <c r="F4" s="297" t="s">
        <v>333</v>
      </c>
      <c r="G4" s="298" t="s">
        <v>467</v>
      </c>
      <c r="H4" s="298" t="s">
        <v>335</v>
      </c>
      <c r="I4" s="298"/>
      <c r="J4" s="298" t="s">
        <v>336</v>
      </c>
      <c r="K4" s="298" t="s">
        <v>0</v>
      </c>
    </row>
    <row r="5" spans="1:12" s="115" customFormat="1">
      <c r="A5" s="292">
        <v>2010</v>
      </c>
      <c r="B5" s="293">
        <f>SUM(C5)/4</f>
        <v>33053</v>
      </c>
      <c r="C5" s="293">
        <v>132212</v>
      </c>
      <c r="D5" s="292"/>
      <c r="E5" s="292">
        <v>672</v>
      </c>
      <c r="F5" s="292">
        <v>50</v>
      </c>
      <c r="G5" s="299">
        <f t="shared" ref="G5:G16" si="0">SUM(F5)*E5</f>
        <v>33600</v>
      </c>
      <c r="H5" s="299">
        <v>6777</v>
      </c>
      <c r="I5" s="299"/>
      <c r="J5" s="299">
        <f t="shared" ref="J5:J16" si="1">SUM(H5,G5)</f>
        <v>40377</v>
      </c>
      <c r="K5" s="299">
        <f>SUM(J5-C5)</f>
        <v>-91835</v>
      </c>
    </row>
    <row r="6" spans="1:12" s="85" customFormat="1" ht="15.75">
      <c r="A6" s="292">
        <v>2011</v>
      </c>
      <c r="B6" s="293">
        <v>36393.129999999997</v>
      </c>
      <c r="C6" s="293">
        <f t="shared" ref="C6:C16" si="2">SUM(B6)*4</f>
        <v>145572.51999999999</v>
      </c>
      <c r="D6" s="292"/>
      <c r="E6" s="292">
        <v>670</v>
      </c>
      <c r="F6" s="292">
        <v>50</v>
      </c>
      <c r="G6" s="299">
        <f t="shared" si="0"/>
        <v>33500</v>
      </c>
      <c r="H6" s="299">
        <v>7780</v>
      </c>
      <c r="I6" s="299"/>
      <c r="J6" s="299">
        <f t="shared" si="1"/>
        <v>41280</v>
      </c>
      <c r="K6" s="299">
        <f>SUM(J6-C6)</f>
        <v>-104292.51999999999</v>
      </c>
    </row>
    <row r="7" spans="1:12" s="3" customFormat="1" ht="15.75">
      <c r="A7" s="292">
        <v>2012</v>
      </c>
      <c r="B7" s="293">
        <v>36393.129999999997</v>
      </c>
      <c r="C7" s="293">
        <f t="shared" si="2"/>
        <v>145572.51999999999</v>
      </c>
      <c r="D7" s="292"/>
      <c r="E7" s="292">
        <v>670</v>
      </c>
      <c r="F7" s="292">
        <v>80</v>
      </c>
      <c r="G7" s="299">
        <f t="shared" si="0"/>
        <v>53600</v>
      </c>
      <c r="H7" s="299">
        <v>14986</v>
      </c>
      <c r="I7" s="299"/>
      <c r="J7" s="299">
        <f t="shared" si="1"/>
        <v>68586</v>
      </c>
      <c r="K7" s="299">
        <f>SUM(J7-C7)</f>
        <v>-76986.51999999999</v>
      </c>
      <c r="L7" s="85"/>
    </row>
    <row r="8" spans="1:12" s="115" customFormat="1">
      <c r="A8" s="292">
        <v>2013</v>
      </c>
      <c r="B8" s="293">
        <v>28175.05</v>
      </c>
      <c r="C8" s="293">
        <f t="shared" si="2"/>
        <v>112700.2</v>
      </c>
      <c r="D8" s="292"/>
      <c r="E8" s="292">
        <v>670</v>
      </c>
      <c r="F8" s="292">
        <v>80</v>
      </c>
      <c r="G8" s="299">
        <f t="shared" si="0"/>
        <v>53600</v>
      </c>
      <c r="H8" s="299">
        <v>14986</v>
      </c>
      <c r="I8" s="299"/>
      <c r="J8" s="299">
        <f t="shared" si="1"/>
        <v>68586</v>
      </c>
      <c r="K8" s="299">
        <f t="shared" ref="K8:K16" si="3">SUM(J8-C8)</f>
        <v>-44114.2</v>
      </c>
    </row>
    <row r="9" spans="1:12">
      <c r="A9" s="292">
        <v>2014</v>
      </c>
      <c r="B9" s="293">
        <v>28133.02</v>
      </c>
      <c r="C9" s="293">
        <f t="shared" si="2"/>
        <v>112532.08</v>
      </c>
      <c r="D9" s="292"/>
      <c r="E9" s="292">
        <v>670</v>
      </c>
      <c r="F9" s="292">
        <v>100</v>
      </c>
      <c r="G9" s="299">
        <f t="shared" si="0"/>
        <v>67000</v>
      </c>
      <c r="H9" s="299">
        <v>17305</v>
      </c>
      <c r="I9" s="299"/>
      <c r="J9" s="299">
        <f t="shared" si="1"/>
        <v>84305</v>
      </c>
      <c r="K9" s="299">
        <f t="shared" si="3"/>
        <v>-28227.08</v>
      </c>
      <c r="L9" s="115"/>
    </row>
    <row r="10" spans="1:12">
      <c r="A10" s="292">
        <v>2015</v>
      </c>
      <c r="B10" s="293">
        <v>32443.7</v>
      </c>
      <c r="C10" s="293">
        <f t="shared" si="2"/>
        <v>129774.8</v>
      </c>
      <c r="D10" s="292"/>
      <c r="E10" s="292">
        <v>670</v>
      </c>
      <c r="F10" s="292">
        <v>100</v>
      </c>
      <c r="G10" s="299">
        <f t="shared" si="0"/>
        <v>67000</v>
      </c>
      <c r="H10" s="299">
        <v>15966.8</v>
      </c>
      <c r="I10" s="299"/>
      <c r="J10" s="299">
        <f t="shared" si="1"/>
        <v>82966.8</v>
      </c>
      <c r="K10" s="299">
        <f t="shared" si="3"/>
        <v>-46808</v>
      </c>
      <c r="L10" s="115"/>
    </row>
    <row r="11" spans="1:12" s="3" customFormat="1" ht="15.75">
      <c r="A11" s="292">
        <v>2016</v>
      </c>
      <c r="B11" s="293">
        <v>38121.089999999997</v>
      </c>
      <c r="C11" s="293">
        <f t="shared" si="2"/>
        <v>152484.35999999999</v>
      </c>
      <c r="D11" s="292"/>
      <c r="E11" s="292">
        <v>670</v>
      </c>
      <c r="F11" s="292">
        <v>100</v>
      </c>
      <c r="G11" s="299">
        <f t="shared" si="0"/>
        <v>67000</v>
      </c>
      <c r="H11" s="299">
        <v>20382</v>
      </c>
      <c r="I11" s="299"/>
      <c r="J11" s="299">
        <f t="shared" si="1"/>
        <v>87382</v>
      </c>
      <c r="K11" s="299">
        <f t="shared" si="3"/>
        <v>-65102.359999999986</v>
      </c>
      <c r="L11" s="85"/>
    </row>
    <row r="12" spans="1:12" s="3" customFormat="1" ht="15.75">
      <c r="A12" s="292">
        <v>2017</v>
      </c>
      <c r="B12" s="293">
        <v>41590.639999999999</v>
      </c>
      <c r="C12" s="293">
        <f t="shared" si="2"/>
        <v>166362.56</v>
      </c>
      <c r="D12" s="292">
        <v>3.41</v>
      </c>
      <c r="E12" s="292">
        <v>665</v>
      </c>
      <c r="F12" s="292">
        <v>200</v>
      </c>
      <c r="G12" s="299">
        <f t="shared" si="0"/>
        <v>133000</v>
      </c>
      <c r="H12" s="299">
        <v>18905</v>
      </c>
      <c r="I12" s="299"/>
      <c r="J12" s="299">
        <f t="shared" si="1"/>
        <v>151905</v>
      </c>
      <c r="K12" s="299">
        <f t="shared" si="3"/>
        <v>-14457.559999999998</v>
      </c>
      <c r="L12" s="85"/>
    </row>
    <row r="13" spans="1:12" s="3" customFormat="1" ht="15.75">
      <c r="A13" s="294">
        <v>2018</v>
      </c>
      <c r="B13" s="296">
        <v>46683</v>
      </c>
      <c r="C13" s="296">
        <f t="shared" si="2"/>
        <v>186732</v>
      </c>
      <c r="D13" s="318">
        <v>4.32</v>
      </c>
      <c r="E13" s="294">
        <v>665</v>
      </c>
      <c r="F13" s="318">
        <v>275</v>
      </c>
      <c r="G13" s="306">
        <f t="shared" si="0"/>
        <v>182875</v>
      </c>
      <c r="H13" s="306">
        <v>23950</v>
      </c>
      <c r="I13" s="306"/>
      <c r="J13" s="306">
        <f t="shared" si="1"/>
        <v>206825</v>
      </c>
      <c r="K13" s="306">
        <f t="shared" si="3"/>
        <v>20093</v>
      </c>
      <c r="L13" s="85"/>
    </row>
    <row r="14" spans="1:12" s="3" customFormat="1" ht="15.75">
      <c r="A14" s="294"/>
      <c r="B14" s="296">
        <v>40342</v>
      </c>
      <c r="C14" s="296">
        <f t="shared" si="2"/>
        <v>161368</v>
      </c>
      <c r="D14" s="318">
        <v>3.22</v>
      </c>
      <c r="E14" s="294">
        <v>665</v>
      </c>
      <c r="F14" s="318">
        <v>275</v>
      </c>
      <c r="G14" s="306">
        <f t="shared" si="0"/>
        <v>182875</v>
      </c>
      <c r="H14" s="306">
        <v>17852</v>
      </c>
      <c r="I14" s="306"/>
      <c r="J14" s="306">
        <f t="shared" si="1"/>
        <v>200727</v>
      </c>
      <c r="K14" s="306">
        <f t="shared" si="3"/>
        <v>39359</v>
      </c>
      <c r="L14" s="85"/>
    </row>
    <row r="15" spans="1:12" ht="15.75">
      <c r="A15" s="294"/>
      <c r="B15" s="296">
        <v>40342</v>
      </c>
      <c r="C15" s="296">
        <f t="shared" si="2"/>
        <v>161368</v>
      </c>
      <c r="D15" s="318">
        <v>3.22</v>
      </c>
      <c r="E15" s="294">
        <v>665</v>
      </c>
      <c r="F15" s="318">
        <v>250</v>
      </c>
      <c r="G15" s="296">
        <f t="shared" si="0"/>
        <v>166250</v>
      </c>
      <c r="H15" s="296">
        <v>17852</v>
      </c>
      <c r="I15" s="296"/>
      <c r="J15" s="296">
        <f t="shared" si="1"/>
        <v>184102</v>
      </c>
      <c r="K15" s="296">
        <f t="shared" si="3"/>
        <v>22734</v>
      </c>
      <c r="L15" s="115"/>
    </row>
    <row r="16" spans="1:12" ht="15.75">
      <c r="A16" s="294"/>
      <c r="B16" s="296">
        <v>40342</v>
      </c>
      <c r="C16" s="296">
        <f t="shared" si="2"/>
        <v>161368</v>
      </c>
      <c r="D16" s="318">
        <v>3.99</v>
      </c>
      <c r="E16" s="294">
        <v>665</v>
      </c>
      <c r="F16" s="318">
        <v>250</v>
      </c>
      <c r="G16" s="296">
        <f t="shared" si="0"/>
        <v>166250</v>
      </c>
      <c r="H16" s="296">
        <v>22121</v>
      </c>
      <c r="I16" s="296"/>
      <c r="J16" s="296">
        <f t="shared" si="1"/>
        <v>188371</v>
      </c>
      <c r="K16" s="296">
        <f t="shared" si="3"/>
        <v>27003</v>
      </c>
      <c r="L16" s="115"/>
    </row>
    <row r="17" spans="1:12" ht="15.75">
      <c r="A17" s="292"/>
      <c r="B17" s="330" t="s">
        <v>337</v>
      </c>
      <c r="C17" s="330"/>
      <c r="D17" s="293" t="s">
        <v>18</v>
      </c>
      <c r="E17" s="292"/>
      <c r="F17" s="307"/>
      <c r="G17" s="331" t="s">
        <v>375</v>
      </c>
      <c r="H17" s="331"/>
      <c r="I17" s="308"/>
      <c r="J17" s="309"/>
      <c r="K17" s="309"/>
      <c r="L17" s="115"/>
    </row>
    <row r="18" spans="1:12">
      <c r="A18" s="292"/>
      <c r="B18" s="293"/>
      <c r="C18" s="300" t="s">
        <v>459</v>
      </c>
      <c r="D18" s="293">
        <v>463239</v>
      </c>
      <c r="E18" s="292"/>
      <c r="F18" s="307"/>
      <c r="G18" s="309" t="s">
        <v>477</v>
      </c>
      <c r="H18" s="309" t="s">
        <v>338</v>
      </c>
      <c r="I18" s="309"/>
      <c r="J18" s="309" t="s">
        <v>0</v>
      </c>
      <c r="K18" s="309"/>
      <c r="L18" s="115"/>
    </row>
    <row r="19" spans="1:12">
      <c r="A19" s="301"/>
      <c r="B19" s="293"/>
      <c r="C19" s="300" t="s">
        <v>461</v>
      </c>
      <c r="D19" s="293">
        <v>488547</v>
      </c>
      <c r="E19" s="292"/>
      <c r="F19" s="307">
        <v>2010</v>
      </c>
      <c r="G19" s="309">
        <v>13970</v>
      </c>
      <c r="H19" s="309">
        <v>6777</v>
      </c>
      <c r="I19" s="309"/>
      <c r="J19" s="309">
        <f t="shared" ref="J19:J25" si="4">SUM(H19-G19)</f>
        <v>-7193</v>
      </c>
      <c r="K19" s="309"/>
      <c r="L19" s="115"/>
    </row>
    <row r="20" spans="1:12">
      <c r="A20" s="292"/>
      <c r="B20" s="293"/>
      <c r="C20" s="300" t="s">
        <v>367</v>
      </c>
      <c r="D20" s="293">
        <v>3000</v>
      </c>
      <c r="E20" s="292"/>
      <c r="F20" s="307">
        <v>2011</v>
      </c>
      <c r="G20" s="309">
        <v>15600</v>
      </c>
      <c r="H20" s="309">
        <v>7780</v>
      </c>
      <c r="I20" s="309"/>
      <c r="J20" s="309">
        <f t="shared" si="4"/>
        <v>-7820</v>
      </c>
      <c r="K20" s="309"/>
      <c r="L20" s="115"/>
    </row>
    <row r="21" spans="1:12">
      <c r="A21" s="292"/>
      <c r="B21" s="293"/>
      <c r="C21" s="300" t="s">
        <v>433</v>
      </c>
      <c r="D21" s="293">
        <v>83180</v>
      </c>
      <c r="E21" s="292"/>
      <c r="F21" s="307">
        <v>2012</v>
      </c>
      <c r="G21" s="309">
        <v>17220.59</v>
      </c>
      <c r="H21" s="309">
        <v>14986</v>
      </c>
      <c r="I21" s="309"/>
      <c r="J21" s="309">
        <f t="shared" si="4"/>
        <v>-2234.59</v>
      </c>
      <c r="K21" s="309"/>
      <c r="L21" s="115"/>
    </row>
    <row r="22" spans="1:12" ht="15.75">
      <c r="A22" s="292"/>
      <c r="B22" s="293"/>
      <c r="C22" s="302" t="s">
        <v>460</v>
      </c>
      <c r="D22" s="296">
        <f>SUM(D19)+(D20)+(D21)</f>
        <v>574727</v>
      </c>
      <c r="E22" s="292"/>
      <c r="F22" s="307">
        <v>2013</v>
      </c>
      <c r="G22" s="309">
        <v>17220.59</v>
      </c>
      <c r="H22" s="309">
        <v>14986</v>
      </c>
      <c r="I22" s="309"/>
      <c r="J22" s="309">
        <f t="shared" si="4"/>
        <v>-2234.59</v>
      </c>
      <c r="K22" s="309"/>
      <c r="L22" s="115"/>
    </row>
    <row r="23" spans="1:12">
      <c r="A23" s="292"/>
      <c r="B23" s="293"/>
      <c r="C23" s="303"/>
      <c r="D23" s="304"/>
      <c r="E23" s="292"/>
      <c r="F23" s="307">
        <v>2014</v>
      </c>
      <c r="G23" s="309">
        <v>14186</v>
      </c>
      <c r="H23" s="309">
        <v>12315.5</v>
      </c>
      <c r="I23" s="309"/>
      <c r="J23" s="309">
        <f t="shared" si="4"/>
        <v>-1870.5</v>
      </c>
      <c r="K23" s="307" t="s">
        <v>374</v>
      </c>
      <c r="L23" s="115"/>
    </row>
    <row r="24" spans="1:12">
      <c r="A24" s="292"/>
      <c r="B24" s="293"/>
      <c r="C24" s="303"/>
      <c r="D24" s="304"/>
      <c r="E24" s="292"/>
      <c r="F24" s="307">
        <v>2015</v>
      </c>
      <c r="G24" s="309">
        <v>17302</v>
      </c>
      <c r="H24" s="309">
        <v>13957.51</v>
      </c>
      <c r="I24" s="307"/>
      <c r="J24" s="309">
        <f t="shared" si="4"/>
        <v>-3344.49</v>
      </c>
      <c r="K24" s="307" t="s">
        <v>374</v>
      </c>
      <c r="L24" s="115"/>
    </row>
    <row r="25" spans="1:12" ht="15.75">
      <c r="A25" s="292"/>
      <c r="B25" s="293"/>
      <c r="C25" s="305"/>
      <c r="D25" s="296"/>
      <c r="E25" s="292"/>
      <c r="F25" s="310">
        <v>2016</v>
      </c>
      <c r="G25" s="311">
        <v>16711</v>
      </c>
      <c r="H25" s="311">
        <v>20382</v>
      </c>
      <c r="I25" s="310"/>
      <c r="J25" s="312">
        <f t="shared" si="4"/>
        <v>3671</v>
      </c>
      <c r="K25" s="312" t="s">
        <v>383</v>
      </c>
      <c r="L25" s="115"/>
    </row>
    <row r="26" spans="1:12" ht="15.75">
      <c r="A26" s="292"/>
      <c r="B26" s="293"/>
      <c r="C26" s="305"/>
      <c r="D26" s="296"/>
      <c r="E26" s="292"/>
      <c r="F26" s="307">
        <v>2017</v>
      </c>
      <c r="G26" s="313">
        <v>18912</v>
      </c>
      <c r="H26" s="313"/>
      <c r="I26" s="313"/>
      <c r="J26" s="313"/>
      <c r="K26" s="307" t="s">
        <v>478</v>
      </c>
      <c r="L26" s="115"/>
    </row>
    <row r="27" spans="1:12" ht="15.75">
      <c r="A27" s="115"/>
      <c r="B27" s="147"/>
      <c r="C27" s="151"/>
      <c r="D27" s="150"/>
      <c r="E27" s="115"/>
      <c r="F27" s="314"/>
      <c r="G27" s="315"/>
      <c r="H27" s="315"/>
      <c r="I27" s="315"/>
      <c r="J27" s="315"/>
      <c r="K27" s="317" t="s">
        <v>481</v>
      </c>
      <c r="L27" s="115"/>
    </row>
    <row r="28" spans="1:12" ht="16.5" thickBot="1">
      <c r="A28" s="115"/>
      <c r="B28" s="147"/>
      <c r="C28" s="151"/>
      <c r="D28" s="150"/>
      <c r="E28" s="115"/>
      <c r="F28" s="314">
        <v>2018</v>
      </c>
      <c r="G28" s="316"/>
      <c r="H28" s="315">
        <v>17852</v>
      </c>
      <c r="I28" s="315"/>
      <c r="J28" s="315"/>
      <c r="K28" s="314"/>
      <c r="L28" s="115"/>
    </row>
    <row r="29" spans="1:12" ht="16.5" thickTop="1" thickBot="1">
      <c r="A29" s="184"/>
      <c r="B29" s="185"/>
      <c r="C29" s="185"/>
      <c r="D29" s="184"/>
      <c r="E29" s="184"/>
      <c r="F29" s="184"/>
      <c r="G29" s="185"/>
      <c r="H29" s="185"/>
      <c r="I29" s="185"/>
      <c r="J29" s="185"/>
      <c r="K29" s="185"/>
    </row>
    <row r="30" spans="1:12" ht="27" thickTop="1">
      <c r="A30" s="326" t="s">
        <v>462</v>
      </c>
      <c r="B30" s="326"/>
      <c r="C30" s="326"/>
      <c r="D30" s="326"/>
      <c r="E30" s="326"/>
      <c r="F30" s="326"/>
      <c r="G30" s="326"/>
      <c r="H30" s="326"/>
      <c r="I30" s="326"/>
      <c r="J30" s="326"/>
      <c r="K30" s="326"/>
      <c r="L30" s="326"/>
    </row>
    <row r="31" spans="1:12" ht="15.75">
      <c r="A31" s="224"/>
      <c r="B31" s="224"/>
      <c r="C31" s="224"/>
      <c r="D31" s="224"/>
      <c r="E31" s="224"/>
      <c r="F31" s="224"/>
      <c r="G31" s="224"/>
      <c r="H31" s="224"/>
      <c r="I31" s="224"/>
      <c r="J31" s="224"/>
      <c r="K31" s="224"/>
      <c r="L31" s="224"/>
    </row>
    <row r="32" spans="1:12" ht="15.75">
      <c r="B32" s="327" t="s">
        <v>328</v>
      </c>
      <c r="C32" s="327"/>
      <c r="G32" s="327" t="s">
        <v>329</v>
      </c>
      <c r="H32" s="327"/>
      <c r="I32" s="152"/>
    </row>
    <row r="33" spans="1:12" ht="16.5" thickBot="1">
      <c r="B33" s="153" t="s">
        <v>339</v>
      </c>
      <c r="C33" s="153" t="s">
        <v>340</v>
      </c>
      <c r="D33" s="153" t="s">
        <v>331</v>
      </c>
      <c r="F33" s="154" t="s">
        <v>369</v>
      </c>
      <c r="G33" s="154" t="s">
        <v>333</v>
      </c>
      <c r="H33" s="153" t="s">
        <v>334</v>
      </c>
      <c r="I33" s="153"/>
      <c r="J33" s="153" t="s">
        <v>0</v>
      </c>
    </row>
    <row r="34" spans="1:12">
      <c r="A34" s="30">
        <v>2010</v>
      </c>
      <c r="B34" s="156">
        <v>13171</v>
      </c>
      <c r="C34" s="156">
        <v>10000</v>
      </c>
      <c r="D34" s="145">
        <f t="shared" ref="D34:D39" si="5">SUM(B34)*12+C34</f>
        <v>168052</v>
      </c>
      <c r="F34" s="157">
        <v>710</v>
      </c>
      <c r="G34" s="158">
        <v>230</v>
      </c>
      <c r="H34" s="156">
        <f t="shared" ref="H34:H42" si="6">SUM(F34*G34)</f>
        <v>163300</v>
      </c>
      <c r="I34" s="156"/>
      <c r="J34" s="155">
        <f t="shared" ref="J34:J42" si="7">SUM(H34-D34)</f>
        <v>-4752</v>
      </c>
      <c r="L34" s="145"/>
    </row>
    <row r="35" spans="1:12" ht="15.75">
      <c r="A35" s="30">
        <v>2011</v>
      </c>
      <c r="B35" s="156">
        <v>13737.75</v>
      </c>
      <c r="C35" s="156">
        <v>10000</v>
      </c>
      <c r="D35" s="145">
        <f t="shared" si="5"/>
        <v>174853</v>
      </c>
      <c r="F35" s="115">
        <v>707</v>
      </c>
      <c r="G35" s="158">
        <v>230</v>
      </c>
      <c r="H35" s="156">
        <f t="shared" si="6"/>
        <v>162610</v>
      </c>
      <c r="I35" s="156"/>
      <c r="J35" s="155">
        <f t="shared" si="7"/>
        <v>-12243</v>
      </c>
      <c r="K35" s="159"/>
      <c r="L35" s="159"/>
    </row>
    <row r="36" spans="1:12" ht="15.75">
      <c r="A36" s="30">
        <v>2012</v>
      </c>
      <c r="B36" s="156">
        <v>14176.75</v>
      </c>
      <c r="C36" s="156">
        <v>10000</v>
      </c>
      <c r="D36" s="145">
        <f t="shared" si="5"/>
        <v>180121</v>
      </c>
      <c r="F36" s="115">
        <v>710</v>
      </c>
      <c r="G36" s="162">
        <v>250</v>
      </c>
      <c r="H36" s="156">
        <f t="shared" si="6"/>
        <v>177500</v>
      </c>
      <c r="I36" s="156"/>
      <c r="J36" s="155">
        <f t="shared" si="7"/>
        <v>-2621</v>
      </c>
      <c r="K36" s="159"/>
      <c r="L36" s="159"/>
    </row>
    <row r="37" spans="1:12">
      <c r="A37" s="115">
        <v>2013</v>
      </c>
      <c r="B37" s="147">
        <v>12927.92</v>
      </c>
      <c r="C37" s="147">
        <v>10000</v>
      </c>
      <c r="D37" s="147">
        <f t="shared" si="5"/>
        <v>165135.04000000001</v>
      </c>
      <c r="E37" s="115"/>
      <c r="F37" s="115">
        <v>710</v>
      </c>
      <c r="G37" s="162">
        <v>250</v>
      </c>
      <c r="H37" s="147">
        <f t="shared" si="6"/>
        <v>177500</v>
      </c>
      <c r="I37" s="147"/>
      <c r="J37" s="148">
        <f t="shared" si="7"/>
        <v>12364.959999999992</v>
      </c>
      <c r="L37" s="145"/>
    </row>
    <row r="38" spans="1:12" s="115" customFormat="1">
      <c r="A38" s="115">
        <v>2014</v>
      </c>
      <c r="B38" s="147">
        <v>13315.75</v>
      </c>
      <c r="C38" s="147">
        <v>10000</v>
      </c>
      <c r="D38" s="147">
        <f t="shared" si="5"/>
        <v>169789</v>
      </c>
      <c r="F38" s="115">
        <v>707</v>
      </c>
      <c r="G38" s="162">
        <v>250</v>
      </c>
      <c r="H38" s="147">
        <f t="shared" si="6"/>
        <v>176750</v>
      </c>
      <c r="I38" s="147"/>
      <c r="J38" s="148">
        <f t="shared" si="7"/>
        <v>6961</v>
      </c>
      <c r="K38" s="147"/>
      <c r="L38" s="147"/>
    </row>
    <row r="39" spans="1:12">
      <c r="A39" s="115">
        <v>2015</v>
      </c>
      <c r="B39" s="147">
        <v>13715.17</v>
      </c>
      <c r="C39" s="147">
        <v>10000</v>
      </c>
      <c r="D39" s="147">
        <f t="shared" si="5"/>
        <v>174582.04</v>
      </c>
      <c r="E39" s="115"/>
      <c r="F39" s="115">
        <v>707</v>
      </c>
      <c r="G39" s="162">
        <v>250</v>
      </c>
      <c r="H39" s="147">
        <f t="shared" si="6"/>
        <v>176750</v>
      </c>
      <c r="I39" s="147"/>
      <c r="J39" s="148">
        <f t="shared" si="7"/>
        <v>2167.9599999999919</v>
      </c>
      <c r="L39" s="145"/>
    </row>
    <row r="40" spans="1:12" ht="15.75">
      <c r="A40" s="115">
        <v>2016</v>
      </c>
      <c r="B40" s="147">
        <v>13715.17</v>
      </c>
      <c r="C40" s="147">
        <v>10000</v>
      </c>
      <c r="D40" s="147">
        <f>SUM(B40)*12+C40</f>
        <v>174582.04</v>
      </c>
      <c r="E40" s="115"/>
      <c r="F40" s="115">
        <v>707</v>
      </c>
      <c r="G40" s="162">
        <v>250</v>
      </c>
      <c r="H40" s="147">
        <f t="shared" si="6"/>
        <v>176750</v>
      </c>
      <c r="I40" s="147"/>
      <c r="J40" s="148">
        <f t="shared" si="7"/>
        <v>2167.9599999999919</v>
      </c>
      <c r="K40" s="159"/>
      <c r="L40" s="159"/>
    </row>
    <row r="41" spans="1:12">
      <c r="A41" s="30">
        <v>2017</v>
      </c>
      <c r="B41" s="145">
        <v>15210</v>
      </c>
      <c r="C41" s="145">
        <v>10000</v>
      </c>
      <c r="D41" s="155">
        <f>SUM(B41)*12+C41</f>
        <v>192520</v>
      </c>
      <c r="F41" s="30">
        <v>710</v>
      </c>
      <c r="G41" s="155">
        <v>275</v>
      </c>
      <c r="H41" s="155">
        <f t="shared" si="6"/>
        <v>195250</v>
      </c>
      <c r="I41" s="156"/>
      <c r="J41" s="155">
        <f t="shared" si="7"/>
        <v>2730</v>
      </c>
      <c r="K41" s="30"/>
    </row>
    <row r="42" spans="1:12">
      <c r="A42" s="30">
        <v>2018</v>
      </c>
      <c r="B42" s="145">
        <v>15523</v>
      </c>
      <c r="C42" s="145">
        <v>10000</v>
      </c>
      <c r="D42" s="155">
        <f>SUM(B42)*12+C42</f>
        <v>196276</v>
      </c>
      <c r="F42" s="30">
        <v>710</v>
      </c>
      <c r="G42" s="155">
        <v>275</v>
      </c>
      <c r="H42" s="155">
        <f t="shared" si="6"/>
        <v>195250</v>
      </c>
      <c r="I42" s="156"/>
      <c r="J42" s="155">
        <f t="shared" si="7"/>
        <v>-1026</v>
      </c>
      <c r="K42" s="30"/>
    </row>
    <row r="43" spans="1:12">
      <c r="D43" s="155"/>
      <c r="G43" s="30"/>
      <c r="H43" s="30"/>
      <c r="I43" s="156"/>
      <c r="J43" s="155"/>
      <c r="K43" s="30"/>
    </row>
    <row r="44" spans="1:12" ht="15.75">
      <c r="B44" s="3" t="s">
        <v>341</v>
      </c>
      <c r="D44" s="156"/>
      <c r="G44" s="3" t="s">
        <v>341</v>
      </c>
      <c r="J44" s="30"/>
    </row>
    <row r="45" spans="1:12">
      <c r="B45" s="115"/>
      <c r="C45" s="147" t="s">
        <v>459</v>
      </c>
      <c r="D45" s="147">
        <v>19484</v>
      </c>
      <c r="G45" s="149" t="s">
        <v>472</v>
      </c>
      <c r="H45" s="30"/>
      <c r="J45" s="147">
        <v>20223</v>
      </c>
    </row>
    <row r="46" spans="1:12">
      <c r="A46" s="160"/>
      <c r="B46" s="115"/>
      <c r="C46" s="147" t="s">
        <v>464</v>
      </c>
      <c r="D46" s="147">
        <v>43133</v>
      </c>
      <c r="G46" s="149" t="s">
        <v>473</v>
      </c>
      <c r="H46" s="115"/>
      <c r="I46" s="147"/>
      <c r="J46" s="147">
        <v>47440</v>
      </c>
    </row>
    <row r="47" spans="1:12">
      <c r="C47" s="232" t="s">
        <v>470</v>
      </c>
      <c r="D47" s="147">
        <v>4000</v>
      </c>
      <c r="G47" s="183" t="s">
        <v>474</v>
      </c>
      <c r="H47" s="147"/>
      <c r="I47" s="147"/>
      <c r="J47" s="147">
        <v>4000</v>
      </c>
    </row>
    <row r="48" spans="1:12">
      <c r="C48" s="149" t="s">
        <v>471</v>
      </c>
      <c r="D48" s="147">
        <v>30457</v>
      </c>
      <c r="G48" s="183" t="s">
        <v>475</v>
      </c>
      <c r="H48" s="147"/>
      <c r="I48" s="147"/>
      <c r="J48" s="147">
        <v>39947.25</v>
      </c>
    </row>
    <row r="49" spans="2:10">
      <c r="B49" s="149" t="s">
        <v>18</v>
      </c>
      <c r="C49" s="149" t="s">
        <v>342</v>
      </c>
      <c r="D49" s="147">
        <v>10000</v>
      </c>
      <c r="G49" s="183" t="s">
        <v>342</v>
      </c>
      <c r="H49" s="149"/>
      <c r="J49" s="147">
        <v>10000</v>
      </c>
    </row>
    <row r="50" spans="2:10" ht="15.75">
      <c r="B50" s="85" t="s">
        <v>463</v>
      </c>
      <c r="C50" s="151"/>
      <c r="D50" s="150">
        <f>SUM(D46)+(D47)-(D48)-(D49)</f>
        <v>6676</v>
      </c>
      <c r="G50" s="85" t="s">
        <v>476</v>
      </c>
      <c r="H50" s="151"/>
      <c r="J50" s="150">
        <f>SUM(J46)+(J47)-(J48)-(J49)</f>
        <v>1492.75</v>
      </c>
    </row>
  </sheetData>
  <mergeCells count="8">
    <mergeCell ref="A30:L30"/>
    <mergeCell ref="B32:C32"/>
    <mergeCell ref="G32:H32"/>
    <mergeCell ref="A1:L1"/>
    <mergeCell ref="B2:C2"/>
    <mergeCell ref="G2:H2"/>
    <mergeCell ref="B17:C17"/>
    <mergeCell ref="G17:H17"/>
  </mergeCells>
  <phoneticPr fontId="3" type="noConversion"/>
  <pageMargins left="0.65" right="0.60972222222222228" top="0.92013888888888884" bottom="0.3" header="0.2902777777777778" footer="0.51180555555555562"/>
  <pageSetup scale="69" firstPageNumber="0" fitToWidth="0" fitToHeight="0" orientation="landscape" r:id="rId1"/>
  <headerFooter alignWithMargins="0">
    <oddHeader>&amp;C&amp;"Arial,Bold"&amp;18PAXTANG BOROUGH
BUDGET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00" workbookViewId="0">
      <selection activeCell="B11" sqref="B11"/>
    </sheetView>
  </sheetViews>
  <sheetFormatPr defaultRowHeight="12.75"/>
  <cols>
    <col min="1" max="7" width="18.85546875" style="47" customWidth="1"/>
    <col min="8" max="8" width="21.5703125" style="47" customWidth="1"/>
    <col min="9" max="10" width="18.85546875" style="47" customWidth="1"/>
    <col min="11" max="11" width="17.28515625" style="47" customWidth="1"/>
    <col min="12" max="12" width="16.28515625" style="47" customWidth="1"/>
    <col min="13" max="13" width="14.7109375" style="47" customWidth="1"/>
    <col min="14" max="14" width="15" style="47" customWidth="1"/>
    <col min="15" max="15" width="13.85546875" style="47" customWidth="1"/>
  </cols>
  <sheetData>
    <row r="1" spans="1:15" ht="15.75">
      <c r="A1" s="48" t="s">
        <v>343</v>
      </c>
      <c r="B1" s="48"/>
      <c r="C1" s="48"/>
      <c r="D1" s="48"/>
      <c r="E1" s="48"/>
      <c r="F1" s="48"/>
      <c r="G1" s="48"/>
      <c r="H1" s="48"/>
      <c r="I1" s="48"/>
      <c r="J1" s="48"/>
      <c r="K1" s="48"/>
      <c r="L1" s="48"/>
      <c r="M1" s="48"/>
      <c r="N1" s="48"/>
      <c r="O1" s="48"/>
    </row>
    <row r="3" spans="1:15" s="49" customFormat="1">
      <c r="A3" s="49" t="s">
        <v>344</v>
      </c>
      <c r="B3" s="210">
        <v>2018</v>
      </c>
      <c r="C3" s="210">
        <v>2017</v>
      </c>
      <c r="D3" s="210">
        <v>2016</v>
      </c>
      <c r="E3" s="210">
        <v>2015</v>
      </c>
      <c r="F3" s="210">
        <v>2014</v>
      </c>
      <c r="G3" s="210">
        <v>2013</v>
      </c>
      <c r="H3" s="210">
        <v>2012</v>
      </c>
      <c r="I3" s="49">
        <v>2011</v>
      </c>
      <c r="J3" s="49">
        <v>2010</v>
      </c>
      <c r="K3" s="49">
        <v>2009</v>
      </c>
      <c r="L3" s="49">
        <v>2008</v>
      </c>
      <c r="M3" s="49">
        <v>2007</v>
      </c>
      <c r="N3" s="49">
        <v>2006</v>
      </c>
      <c r="O3" s="49">
        <v>2005</v>
      </c>
    </row>
    <row r="4" spans="1:15" s="49" customFormat="1">
      <c r="B4" s="210"/>
      <c r="C4" s="210"/>
      <c r="D4" s="210"/>
      <c r="E4" s="210"/>
      <c r="F4" s="210"/>
      <c r="G4" s="210"/>
      <c r="H4" s="210"/>
    </row>
    <row r="5" spans="1:15" s="52" customFormat="1" ht="12.75" customHeight="1">
      <c r="A5" s="50" t="s">
        <v>345</v>
      </c>
      <c r="B5" s="211">
        <v>64202800</v>
      </c>
      <c r="C5" s="211">
        <v>64241100</v>
      </c>
      <c r="D5" s="219">
        <f>+Mills!J1</f>
        <v>64766900</v>
      </c>
      <c r="E5" s="219">
        <v>64985800</v>
      </c>
      <c r="F5" s="219">
        <v>65122100</v>
      </c>
      <c r="G5" s="211">
        <v>64604600</v>
      </c>
      <c r="H5" s="214">
        <v>64510000</v>
      </c>
      <c r="I5" s="114">
        <v>64424000</v>
      </c>
      <c r="J5" s="32">
        <f>+Mills!AD1</f>
        <v>65011300</v>
      </c>
      <c r="K5" s="32">
        <v>64863400</v>
      </c>
      <c r="L5" s="31">
        <v>64430900</v>
      </c>
      <c r="M5" s="45">
        <v>64281500</v>
      </c>
      <c r="N5" s="51">
        <v>64996000</v>
      </c>
      <c r="O5" s="51">
        <v>64996000</v>
      </c>
    </row>
    <row r="6" spans="1:15" s="55" customFormat="1" ht="12" customHeight="1">
      <c r="A6" s="53" t="s">
        <v>346</v>
      </c>
      <c r="B6" s="53"/>
      <c r="C6" s="53"/>
      <c r="D6" s="220">
        <v>0</v>
      </c>
      <c r="E6" s="213">
        <f>(E5/F5)-1</f>
        <v>-2.0929914729408416E-3</v>
      </c>
      <c r="F6" s="213">
        <f>(F5/G5)-1</f>
        <v>8.0102655228884156E-3</v>
      </c>
      <c r="G6" s="213">
        <f>(G5/H5)-1</f>
        <v>1.4664393117345131E-3</v>
      </c>
      <c r="H6" s="213">
        <f>(H5/I5)-1</f>
        <v>1.3349062461194272E-3</v>
      </c>
      <c r="I6" s="54">
        <f t="shared" ref="I6:N6" si="0">(I5/J5)-1</f>
        <v>-9.0338141215450252E-3</v>
      </c>
      <c r="J6" s="54">
        <f t="shared" si="0"/>
        <v>2.2801764939859304E-3</v>
      </c>
      <c r="K6" s="54">
        <f t="shared" si="0"/>
        <v>6.7126177036174184E-3</v>
      </c>
      <c r="L6" s="54">
        <f t="shared" si="0"/>
        <v>2.3241523610992854E-3</v>
      </c>
      <c r="M6" s="54">
        <f t="shared" si="0"/>
        <v>-1.0992984183642029E-2</v>
      </c>
      <c r="N6" s="54">
        <f t="shared" si="0"/>
        <v>0</v>
      </c>
      <c r="O6" s="54"/>
    </row>
    <row r="7" spans="1:15" s="52" customFormat="1">
      <c r="A7" s="50" t="s">
        <v>347</v>
      </c>
      <c r="B7" s="211"/>
      <c r="C7" s="211"/>
      <c r="D7" s="219">
        <f>+Mills!J6</f>
        <v>654145.68999999994</v>
      </c>
      <c r="E7" s="219">
        <v>657733.21</v>
      </c>
      <c r="F7" s="211">
        <v>657733.21</v>
      </c>
      <c r="G7" s="211">
        <v>620204.16</v>
      </c>
      <c r="H7" s="215">
        <v>619296</v>
      </c>
      <c r="I7" s="50">
        <v>618470.40000000002</v>
      </c>
      <c r="J7" s="50">
        <f>+Mills!$AD$6</f>
        <v>624108.48</v>
      </c>
      <c r="K7" s="37">
        <v>600635.08399999992</v>
      </c>
      <c r="L7" s="56">
        <v>519313.05399999995</v>
      </c>
      <c r="M7" s="56">
        <v>518108.89</v>
      </c>
      <c r="N7" s="56">
        <v>491369.76</v>
      </c>
      <c r="O7" s="56">
        <v>462121.56</v>
      </c>
    </row>
    <row r="8" spans="1:15" s="52" customFormat="1">
      <c r="A8" s="50" t="s">
        <v>348</v>
      </c>
      <c r="B8" s="211"/>
      <c r="C8" s="211"/>
      <c r="D8" s="219">
        <v>0</v>
      </c>
      <c r="E8" s="219">
        <v>602048.63</v>
      </c>
      <c r="F8" s="219">
        <v>628942.03</v>
      </c>
      <c r="G8" s="211">
        <v>586447.43000000005</v>
      </c>
      <c r="H8" s="215">
        <v>588166.91</v>
      </c>
      <c r="I8" s="50">
        <v>583961.91</v>
      </c>
      <c r="J8" s="50">
        <v>587442.24</v>
      </c>
      <c r="K8" s="56">
        <v>568896</v>
      </c>
      <c r="L8" s="52">
        <v>479175.69</v>
      </c>
      <c r="M8" s="56">
        <v>498705.42</v>
      </c>
      <c r="N8" s="56">
        <v>435670.69</v>
      </c>
      <c r="O8" s="56">
        <v>412521.61</v>
      </c>
    </row>
    <row r="9" spans="1:15" s="52" customFormat="1">
      <c r="A9" s="50" t="s">
        <v>349</v>
      </c>
      <c r="B9" s="211"/>
      <c r="C9" s="211"/>
      <c r="D9" s="37" t="s">
        <v>18</v>
      </c>
      <c r="E9" s="212">
        <f>SUM(E7)-E8</f>
        <v>55684.579999999958</v>
      </c>
      <c r="F9" s="212">
        <f>SUM(F7)-F8</f>
        <v>28791.179999999935</v>
      </c>
      <c r="G9" s="212">
        <f>SUM(G7)-G8</f>
        <v>33756.729999999981</v>
      </c>
      <c r="H9" s="212">
        <f>SUM(H7)-H8</f>
        <v>31129.089999999967</v>
      </c>
      <c r="I9" s="52">
        <f t="shared" ref="I9:O9" si="1">SUM(I7)-I8</f>
        <v>34508.489999999991</v>
      </c>
      <c r="J9" s="52">
        <f t="shared" si="1"/>
        <v>36666.239999999991</v>
      </c>
      <c r="K9" s="52">
        <f t="shared" si="1"/>
        <v>31739.083999999915</v>
      </c>
      <c r="L9" s="52">
        <f t="shared" si="1"/>
        <v>40137.363999999943</v>
      </c>
      <c r="M9" s="52">
        <f t="shared" si="1"/>
        <v>19403.47000000003</v>
      </c>
      <c r="N9" s="52">
        <f t="shared" si="1"/>
        <v>55699.070000000007</v>
      </c>
      <c r="O9" s="52">
        <f t="shared" si="1"/>
        <v>49599.950000000012</v>
      </c>
    </row>
    <row r="10" spans="1:15">
      <c r="D10" s="209"/>
      <c r="E10" s="209"/>
      <c r="F10" s="209"/>
      <c r="G10" s="209"/>
      <c r="H10" s="216"/>
      <c r="K10"/>
      <c r="N10" s="57"/>
    </row>
    <row r="11" spans="1:15" s="1" customFormat="1">
      <c r="A11" s="58" t="s">
        <v>350</v>
      </c>
      <c r="B11" s="58"/>
      <c r="C11" s="58"/>
      <c r="D11" s="218">
        <f>D8/D7</f>
        <v>0</v>
      </c>
      <c r="E11" s="218">
        <f>E8/E7</f>
        <v>0.91533865227817834</v>
      </c>
      <c r="F11" s="218">
        <f>F8/F7</f>
        <v>0.95622665913433214</v>
      </c>
      <c r="G11" s="218">
        <f>G8/G7</f>
        <v>0.9455715840409713</v>
      </c>
      <c r="H11" s="218">
        <f>H8/H7</f>
        <v>0.94973471490208239</v>
      </c>
      <c r="I11" s="192">
        <f t="shared" ref="I11:O11" si="2">I8/I7</f>
        <v>0.94420348977089286</v>
      </c>
      <c r="J11" s="192">
        <f t="shared" si="2"/>
        <v>0.94125021342443549</v>
      </c>
      <c r="K11" s="192">
        <f t="shared" si="2"/>
        <v>0.9471574590870887</v>
      </c>
      <c r="L11" s="192">
        <f t="shared" si="2"/>
        <v>0.92271065845381206</v>
      </c>
      <c r="M11" s="192">
        <f t="shared" si="2"/>
        <v>0.96254943627776768</v>
      </c>
      <c r="N11" s="59">
        <f t="shared" si="2"/>
        <v>0.88664530352865023</v>
      </c>
      <c r="O11" s="1">
        <f t="shared" si="2"/>
        <v>0.89266904145307568</v>
      </c>
    </row>
    <row r="12" spans="1:15">
      <c r="A12" s="47" t="s">
        <v>351</v>
      </c>
      <c r="D12" s="218">
        <f t="shared" ref="D12:J12" si="3">AVERAGE(E11:I11)</f>
        <v>0.94221502002529134</v>
      </c>
      <c r="E12" s="218">
        <f t="shared" si="3"/>
        <v>0.94739733225454281</v>
      </c>
      <c r="F12" s="218">
        <f t="shared" si="3"/>
        <v>0.94558349224509419</v>
      </c>
      <c r="G12" s="218">
        <f t="shared" si="3"/>
        <v>0.94101130712766223</v>
      </c>
      <c r="H12" s="218">
        <f t="shared" si="3"/>
        <v>0.94357425140279927</v>
      </c>
      <c r="I12" s="192">
        <f t="shared" si="3"/>
        <v>0.93206261415435088</v>
      </c>
      <c r="J12" s="192">
        <f t="shared" si="3"/>
        <v>0.92234637976007894</v>
      </c>
      <c r="K12" s="192">
        <f>AVERAGE(K11:M11)</f>
        <v>0.94413918460622293</v>
      </c>
      <c r="L12" s="191">
        <f>AVERAGE(L11:P11)</f>
        <v>0.91614360992832644</v>
      </c>
      <c r="M12" s="193"/>
      <c r="N12" s="59"/>
      <c r="O12" s="58"/>
    </row>
    <row r="13" spans="1:15" s="235" customFormat="1" ht="21">
      <c r="A13" s="237" t="s">
        <v>410</v>
      </c>
      <c r="B13" s="237"/>
      <c r="C13" s="237"/>
      <c r="D13" s="234">
        <f>SUM(D7)*D12</f>
        <v>616345.89440280793</v>
      </c>
      <c r="E13" s="234">
        <f t="shared" ref="E13:L13" si="4">SUM(E7)*E12</f>
        <v>623134.68848921696</v>
      </c>
      <c r="F13" s="234">
        <f t="shared" si="4"/>
        <v>621941.66567737586</v>
      </c>
      <c r="G13" s="234">
        <f t="shared" si="4"/>
        <v>583619.12728761381</v>
      </c>
      <c r="H13" s="234">
        <f t="shared" si="4"/>
        <v>584351.75959674793</v>
      </c>
      <c r="I13" s="234">
        <f t="shared" si="4"/>
        <v>576453.13780108711</v>
      </c>
      <c r="J13" s="234">
        <f t="shared" si="4"/>
        <v>575644.19710556557</v>
      </c>
      <c r="K13" s="234">
        <f t="shared" si="4"/>
        <v>567083.11845365015</v>
      </c>
      <c r="L13" s="234">
        <f t="shared" si="4"/>
        <v>475765.3359744639</v>
      </c>
      <c r="M13" s="233"/>
      <c r="N13" s="233"/>
      <c r="O13" s="233"/>
    </row>
    <row r="14" spans="1:15">
      <c r="D14" s="236"/>
    </row>
    <row r="15" spans="1:15">
      <c r="A15" t="s">
        <v>352</v>
      </c>
      <c r="B15" s="209"/>
      <c r="C15" s="209"/>
      <c r="D15" s="217">
        <v>64766.9</v>
      </c>
      <c r="E15" s="217">
        <v>64985.8</v>
      </c>
      <c r="F15" s="212">
        <v>65122.1</v>
      </c>
      <c r="G15" s="212">
        <v>64510</v>
      </c>
      <c r="H15" s="212">
        <v>64424</v>
      </c>
      <c r="I15" s="52">
        <f t="shared" ref="I15:O15" si="5">I5*0.001</f>
        <v>64424</v>
      </c>
      <c r="J15" s="52">
        <f t="shared" si="5"/>
        <v>65011.3</v>
      </c>
      <c r="K15" s="52">
        <f t="shared" si="5"/>
        <v>64863.4</v>
      </c>
      <c r="L15" s="52">
        <f t="shared" si="5"/>
        <v>64430.9</v>
      </c>
      <c r="M15" s="52">
        <f t="shared" si="5"/>
        <v>64281.5</v>
      </c>
      <c r="N15" s="52">
        <f t="shared" si="5"/>
        <v>64996</v>
      </c>
      <c r="O15" s="52">
        <f t="shared" si="5"/>
        <v>64996</v>
      </c>
    </row>
    <row r="16" spans="1:15">
      <c r="J16" s="60"/>
    </row>
    <row r="17" spans="1:18">
      <c r="F17" s="47" t="s">
        <v>18</v>
      </c>
      <c r="K17" s="61"/>
    </row>
    <row r="18" spans="1:18">
      <c r="N18" s="62"/>
      <c r="O18" s="62"/>
      <c r="P18" s="62"/>
      <c r="Q18" s="62"/>
      <c r="R18" s="63"/>
    </row>
    <row r="19" spans="1:18">
      <c r="J19" s="64"/>
      <c r="N19" s="37"/>
      <c r="O19" s="52"/>
      <c r="P19" s="52"/>
      <c r="Q19" s="52"/>
      <c r="R19" s="65"/>
    </row>
    <row r="20" spans="1:18">
      <c r="N20" s="37"/>
      <c r="O20" s="52"/>
      <c r="P20" s="52"/>
      <c r="Q20" s="52"/>
      <c r="R20" s="65"/>
    </row>
    <row r="21" spans="1:18">
      <c r="A21" s="164"/>
      <c r="B21" s="164"/>
      <c r="C21" s="164"/>
      <c r="D21" s="164"/>
      <c r="E21" s="164"/>
      <c r="F21" s="164"/>
      <c r="G21" s="164"/>
      <c r="H21" s="58"/>
      <c r="I21" s="58"/>
      <c r="N21"/>
      <c r="O21"/>
      <c r="R21" s="1"/>
    </row>
    <row r="22" spans="1:18">
      <c r="N22" s="1"/>
      <c r="O22" s="1"/>
      <c r="P22" s="1"/>
      <c r="Q22" s="1"/>
      <c r="R22" s="1"/>
    </row>
    <row r="23" spans="1:18">
      <c r="K23" s="161"/>
      <c r="N23"/>
      <c r="O23"/>
      <c r="R23" s="1"/>
    </row>
    <row r="24" spans="1:18">
      <c r="N24"/>
      <c r="O24"/>
      <c r="R24" s="1"/>
    </row>
    <row r="25" spans="1:18">
      <c r="N25" s="66"/>
      <c r="O25"/>
      <c r="R25" s="1"/>
    </row>
    <row r="26" spans="1:18">
      <c r="N26"/>
      <c r="O26"/>
      <c r="R26" s="1"/>
    </row>
    <row r="27" spans="1:18">
      <c r="N27"/>
      <c r="O27"/>
      <c r="R27" s="1"/>
    </row>
    <row r="28" spans="1:18">
      <c r="N28"/>
      <c r="O28" s="52"/>
      <c r="R28" s="1"/>
    </row>
    <row r="29" spans="1:18">
      <c r="N29"/>
      <c r="O29" s="52"/>
      <c r="R29" s="1"/>
    </row>
    <row r="30" spans="1:18">
      <c r="N30"/>
      <c r="O30"/>
      <c r="R30" s="1"/>
    </row>
    <row r="31" spans="1:18">
      <c r="N31"/>
      <c r="O31" s="52"/>
      <c r="R31" s="1"/>
    </row>
    <row r="32" spans="1:18">
      <c r="N32"/>
      <c r="O32"/>
      <c r="R32" s="1"/>
    </row>
  </sheetData>
  <phoneticPr fontId="3" type="noConversion"/>
  <pageMargins left="0.74791666666666667" right="0.74791666666666667" top="0.98402777777777783" bottom="0.98402777777777783" header="0.51180555555555562" footer="0.51180555555555562"/>
  <pageSetup firstPageNumber="0" orientation="landscape" r:id="rId1"/>
  <headerFooter alignWithMargins="0">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Revenue 2018</vt:lpstr>
      <vt:lpstr>Spending 2018</vt:lpstr>
      <vt:lpstr>Budget Justification</vt:lpstr>
      <vt:lpstr>Schedule A</vt:lpstr>
      <vt:lpstr>Mills</vt:lpstr>
      <vt:lpstr>Sewer _ Trash</vt:lpstr>
      <vt:lpstr>RE Collection Hist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denny</dc:creator>
  <cp:lastModifiedBy>Manager</cp:lastModifiedBy>
  <cp:lastPrinted>2017-12-19T21:30:28Z</cp:lastPrinted>
  <dcterms:created xsi:type="dcterms:W3CDTF">2009-12-22T16:57:06Z</dcterms:created>
  <dcterms:modified xsi:type="dcterms:W3CDTF">2017-12-19T21:32:51Z</dcterms:modified>
</cp:coreProperties>
</file>